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2675" windowHeight="10305" tabRatio="767" firstSheet="5" activeTab="5"/>
  </bookViews>
  <sheets>
    <sheet name="1.14" sheetId="3" r:id="rId1"/>
    <sheet name="1.14 Ans." sheetId="54" r:id="rId2"/>
    <sheet name="2.14" sheetId="5" r:id="rId3"/>
    <sheet name="2.14 Ans." sheetId="55" r:id="rId4"/>
    <sheet name="2.15" sheetId="7" r:id="rId5"/>
    <sheet name="2.15 Ans." sheetId="56" r:id="rId6"/>
    <sheet name="CB_DATA_" sheetId="53" state="veryHidden" r:id="rId7"/>
  </sheets>
  <definedNames>
    <definedName name="CB_Block_00000000000000000000000000000001" localSheetId="6" hidden="1">"'636298415426838488"</definedName>
    <definedName name="CBWorkbookPriority" localSheetId="6" hidden="1">-802468064733535</definedName>
    <definedName name="CBx_d79e7cb485d94c328a9501efc381240a" localSheetId="6" hidden="1">"'CB_DATA_'!$A$1"</definedName>
    <definedName name="CBx_e614d89e894b4ed7b0c3f8d2584782e0" localSheetId="6" hidden="1">"'3.15 Ans.'!$A$1"</definedName>
    <definedName name="CBx_Sheet_Guid" localSheetId="6" hidden="1">"'d79e7cb4-85d9-4c32-8a95-01efc381240a"</definedName>
    <definedName name="CBx_SheetRef" localSheetId="6" hidden="1">CB_DATA_!$A$14</definedName>
    <definedName name="CBx_StorageType" localSheetId="6" hidden="1">2</definedName>
    <definedName name="GVKey">"companies=007435-01"</definedName>
    <definedName name="ListOffset" hidden="1">1</definedName>
    <definedName name="_xlnm.Print_Area" localSheetId="2">'2.14'!$B$6:$H$56</definedName>
    <definedName name="_xlnm.Print_Area" localSheetId="3">'2.14 Ans.'!$B$6:$H$55</definedName>
    <definedName name="_xlnm.Print_Area" localSheetId="4">'2.15'!$B$1:$H$73</definedName>
    <definedName name="_xlnm.Print_Area" localSheetId="5">'2.15 Ans.'!$B$1:$H$73</definedName>
    <definedName name="RecalcRequired" localSheetId="2" hidden="1">""</definedName>
    <definedName name="RecalcRequired" localSheetId="3" hidden="1">""</definedName>
    <definedName name="RecalcRequired" localSheetId="4" hidden="1">""</definedName>
    <definedName name="RecalcRequired" localSheetId="5" hidden="1">""</definedName>
    <definedName name="ReportGroup" localSheetId="2" hidden="1">"0"</definedName>
    <definedName name="ReportGroup" localSheetId="3" hidden="1">"0"</definedName>
    <definedName name="ReportGroup" localSheetId="4" hidden="1">"0"</definedName>
    <definedName name="ReportGroup" localSheetId="5" hidden="1">"0"</definedName>
    <definedName name="RIChartType" localSheetId="2" hidden="1">""</definedName>
    <definedName name="RIChartType" localSheetId="3" hidden="1">""</definedName>
    <definedName name="RIChartType" localSheetId="4" hidden="1">""</definedName>
    <definedName name="RIChartType" localSheetId="5" hidden="1">""</definedName>
    <definedName name="RIReportType" localSheetId="2" hidden="1">"0"</definedName>
    <definedName name="RIReportType" localSheetId="3" hidden="1">"0"</definedName>
    <definedName name="RIReportType" localSheetId="4" hidden="1">"0"</definedName>
    <definedName name="RIReportType" localSheetId="5" hidden="1">"0"</definedName>
    <definedName name="Set">" "</definedName>
    <definedName name="SheetTicker" localSheetId="2" hidden="1">"IBM"</definedName>
    <definedName name="SheetTicker" localSheetId="3" hidden="1">"IBM"</definedName>
    <definedName name="SheetTicker" localSheetId="4" hidden="1">"IBM"</definedName>
    <definedName name="SheetTicker" localSheetId="5" hidden="1">"IBM"</definedName>
    <definedName name="SPErrors">"NoErrors"</definedName>
    <definedName name="SPRI_ShowListBox" localSheetId="2" hidden="1">"-1"</definedName>
    <definedName name="SPRI_ShowListBox" localSheetId="3" hidden="1">"-1"</definedName>
    <definedName name="SPRI_ShowListBox" localSheetId="4" hidden="1">"-1"</definedName>
    <definedName name="SPRI_ShowListBox" localSheetId="5" hidden="1">"-1"</definedName>
    <definedName name="SPTemplateType">"SingleTicker"</definedName>
    <definedName name="SPWS_WBID">"69975D64-48F2-11D4-9F02-9150DCAB963E"</definedName>
    <definedName name="SPWS_WSID" localSheetId="2" hidden="1">"69975D66-48F2-11D4-9F02-9150DCAB963E"</definedName>
    <definedName name="SPWS_WSID" localSheetId="3" hidden="1">"69975D66-48F2-11D4-9F02-9150DCAB963E"</definedName>
    <definedName name="SPWS_WSID" localSheetId="4" hidden="1">"69975D66-48F2-11D4-9F02-9150DCAB963E"</definedName>
    <definedName name="SPWS_WSID" localSheetId="5" hidden="1">"69975D66-48F2-11D4-9F02-9150DCAB963E"</definedName>
    <definedName name="Ticker" localSheetId="4">"BA"</definedName>
    <definedName name="Ticker" localSheetId="5">"BA"</definedName>
    <definedName name="Ticker">"MW"</definedName>
  </definedNames>
  <calcPr calcId="144525"/>
</workbook>
</file>

<file path=xl/calcChain.xml><?xml version="1.0" encoding="utf-8"?>
<calcChain xmlns="http://schemas.openxmlformats.org/spreadsheetml/2006/main">
  <c r="E69" i="56" l="1"/>
  <c r="M17" i="56"/>
  <c r="F69" i="56"/>
  <c r="N17" i="56"/>
  <c r="G69" i="56"/>
  <c r="O17" i="56"/>
  <c r="D69" i="56"/>
  <c r="L17" i="56"/>
  <c r="L16" i="56"/>
  <c r="M16" i="56"/>
  <c r="N16" i="56"/>
  <c r="O16" i="56"/>
  <c r="C69" i="56"/>
  <c r="K16" i="56"/>
  <c r="K15" i="56"/>
  <c r="L15" i="56"/>
  <c r="M15" i="56"/>
  <c r="O15" i="56"/>
  <c r="O22" i="56"/>
  <c r="N22" i="56"/>
  <c r="M22" i="56"/>
  <c r="L22" i="56"/>
  <c r="O21" i="56"/>
  <c r="N21" i="56"/>
  <c r="M21" i="56"/>
  <c r="L21" i="56"/>
  <c r="K21" i="56"/>
  <c r="G60" i="56"/>
  <c r="G62" i="56"/>
  <c r="G64" i="56"/>
  <c r="G72" i="56"/>
  <c r="G74" i="56"/>
  <c r="F60" i="56"/>
  <c r="F62" i="56"/>
  <c r="F64" i="56"/>
  <c r="F72" i="56"/>
  <c r="F74" i="56"/>
  <c r="E60" i="56"/>
  <c r="E62" i="56"/>
  <c r="E64" i="56"/>
  <c r="E72" i="56"/>
  <c r="E74" i="56"/>
  <c r="D60" i="56"/>
  <c r="D62" i="56"/>
  <c r="D64" i="56"/>
  <c r="D72" i="56"/>
  <c r="D74" i="56"/>
  <c r="C60" i="56"/>
  <c r="C62" i="56"/>
  <c r="C64" i="56"/>
  <c r="C72" i="56"/>
  <c r="C74" i="56"/>
  <c r="G38" i="56"/>
  <c r="G44" i="56"/>
  <c r="G51" i="56"/>
  <c r="G52" i="56"/>
  <c r="F38" i="56"/>
  <c r="F44" i="56"/>
  <c r="F51" i="56"/>
  <c r="F52" i="56"/>
  <c r="E38" i="56"/>
  <c r="E44" i="56"/>
  <c r="E51" i="56"/>
  <c r="E52" i="56"/>
  <c r="D38" i="56"/>
  <c r="D44" i="56"/>
  <c r="D51" i="56"/>
  <c r="D52" i="56"/>
  <c r="C38" i="56"/>
  <c r="C44" i="56"/>
  <c r="C51" i="56"/>
  <c r="C52" i="56"/>
  <c r="G20" i="56"/>
  <c r="G24" i="56"/>
  <c r="G30" i="56"/>
  <c r="F20" i="56"/>
  <c r="F24" i="56"/>
  <c r="F30" i="56"/>
  <c r="E20" i="56"/>
  <c r="E24" i="56"/>
  <c r="E30" i="56"/>
  <c r="D20" i="56"/>
  <c r="D24" i="56"/>
  <c r="D30" i="56"/>
  <c r="C20" i="56"/>
  <c r="C24" i="56"/>
  <c r="C30" i="56"/>
  <c r="E15" i="55"/>
  <c r="E30" i="55"/>
  <c r="M30" i="55"/>
  <c r="F15" i="55"/>
  <c r="F30" i="55"/>
  <c r="N30" i="55"/>
  <c r="G15" i="55"/>
  <c r="G30" i="55"/>
  <c r="O30" i="55"/>
  <c r="D15" i="55"/>
  <c r="D30" i="55"/>
  <c r="L30" i="55"/>
  <c r="C15" i="55"/>
  <c r="C30" i="55"/>
  <c r="K30" i="55"/>
  <c r="M29" i="55"/>
  <c r="N29" i="55"/>
  <c r="O29" i="55"/>
  <c r="L29" i="55"/>
  <c r="K29" i="55"/>
  <c r="G52" i="55"/>
  <c r="G54" i="55"/>
  <c r="G56" i="55"/>
  <c r="G61" i="55"/>
  <c r="O28" i="55"/>
  <c r="F52" i="55"/>
  <c r="F54" i="55"/>
  <c r="F56" i="55"/>
  <c r="F61" i="55"/>
  <c r="N28" i="55"/>
  <c r="E52" i="55"/>
  <c r="E54" i="55"/>
  <c r="E56" i="55"/>
  <c r="E61" i="55"/>
  <c r="M28" i="55"/>
  <c r="D52" i="55"/>
  <c r="D54" i="55"/>
  <c r="D56" i="55"/>
  <c r="D61" i="55"/>
  <c r="L28" i="55"/>
  <c r="C52" i="55"/>
  <c r="C54" i="55"/>
  <c r="C56" i="55"/>
  <c r="C61" i="55"/>
  <c r="K28" i="55"/>
  <c r="E35" i="55"/>
  <c r="E42" i="55"/>
  <c r="M27" i="55"/>
  <c r="F35" i="55"/>
  <c r="F42" i="55"/>
  <c r="N27" i="55"/>
  <c r="G35" i="55"/>
  <c r="G42" i="55"/>
  <c r="O27" i="55"/>
  <c r="D35" i="55"/>
  <c r="D42" i="55"/>
  <c r="L27" i="55"/>
  <c r="C35" i="55"/>
  <c r="C42" i="55"/>
  <c r="K27" i="55"/>
  <c r="E19" i="55"/>
  <c r="E22" i="55"/>
  <c r="M26" i="55"/>
  <c r="F19" i="55"/>
  <c r="F22" i="55"/>
  <c r="N26" i="55"/>
  <c r="G19" i="55"/>
  <c r="G22" i="55"/>
  <c r="O26" i="55"/>
  <c r="D19" i="55"/>
  <c r="D22" i="55"/>
  <c r="L26" i="55"/>
  <c r="C19" i="55"/>
  <c r="C22" i="55"/>
  <c r="K26" i="55"/>
  <c r="L25" i="55"/>
  <c r="M25" i="55"/>
  <c r="N25" i="55"/>
  <c r="O25" i="55"/>
  <c r="K25" i="55"/>
  <c r="M22" i="55"/>
  <c r="N22" i="55"/>
  <c r="O22" i="55"/>
  <c r="L22" i="55"/>
  <c r="K22" i="55"/>
  <c r="M21" i="55"/>
  <c r="N21" i="55"/>
  <c r="O21" i="55"/>
  <c r="L21" i="55"/>
  <c r="K21" i="55"/>
  <c r="M20" i="55"/>
  <c r="N20" i="55"/>
  <c r="O20" i="55"/>
  <c r="L20" i="55"/>
  <c r="K20" i="55"/>
  <c r="L19" i="55"/>
  <c r="M19" i="55"/>
  <c r="N19" i="55"/>
  <c r="O19" i="55"/>
  <c r="K19" i="55"/>
  <c r="M18" i="55"/>
  <c r="N18" i="55"/>
  <c r="O18" i="55"/>
  <c r="L18" i="55"/>
  <c r="K18" i="55"/>
  <c r="L17" i="55"/>
  <c r="M17" i="55"/>
  <c r="N17" i="55"/>
  <c r="O17" i="55"/>
  <c r="K17" i="55"/>
  <c r="M14" i="55"/>
  <c r="N14" i="55"/>
  <c r="O14" i="55"/>
  <c r="L14" i="55"/>
  <c r="K14" i="55"/>
  <c r="E64" i="55"/>
  <c r="E66" i="55"/>
  <c r="M13" i="55"/>
  <c r="F64" i="55"/>
  <c r="F66" i="55"/>
  <c r="N13" i="55"/>
  <c r="G64" i="55"/>
  <c r="G66" i="55"/>
  <c r="O13" i="55"/>
  <c r="D64" i="55"/>
  <c r="D66" i="55"/>
  <c r="L13" i="55"/>
  <c r="C64" i="55"/>
  <c r="C66" i="55"/>
  <c r="K13" i="55"/>
  <c r="O12" i="55"/>
  <c r="N12" i="55"/>
  <c r="M12" i="55"/>
  <c r="L12" i="55"/>
  <c r="K12" i="55"/>
  <c r="M11" i="55"/>
  <c r="N11" i="55"/>
  <c r="O11" i="55"/>
  <c r="L11" i="55"/>
  <c r="K11" i="55"/>
  <c r="M10" i="55"/>
  <c r="N10" i="55"/>
  <c r="O10" i="55"/>
  <c r="L10" i="55"/>
  <c r="K10" i="55"/>
  <c r="G43" i="55"/>
  <c r="F43" i="55"/>
  <c r="E43" i="55"/>
  <c r="D43" i="55"/>
  <c r="C43" i="55"/>
  <c r="D38" i="54"/>
  <c r="D40" i="54"/>
  <c r="I25" i="54"/>
  <c r="I26" i="54"/>
  <c r="E10" i="54"/>
  <c r="I27" i="54"/>
  <c r="E11" i="54"/>
  <c r="I28" i="54"/>
  <c r="E20" i="54"/>
  <c r="I29" i="54"/>
  <c r="E21" i="54"/>
  <c r="I30" i="54"/>
  <c r="I31" i="54"/>
  <c r="E14" i="54"/>
  <c r="I33" i="54"/>
  <c r="E15" i="54"/>
  <c r="I34" i="54"/>
  <c r="I35" i="54"/>
  <c r="E23" i="54"/>
  <c r="I37" i="54"/>
  <c r="E26" i="54"/>
  <c r="I38" i="54"/>
  <c r="I39" i="54"/>
  <c r="I40" i="54"/>
  <c r="I42" i="54"/>
  <c r="I43" i="54"/>
  <c r="I44" i="54"/>
  <c r="E9" i="54"/>
  <c r="I15" i="54"/>
  <c r="I16" i="54"/>
  <c r="I17" i="54"/>
  <c r="I18" i="54"/>
  <c r="I19" i="54"/>
  <c r="I20" i="54"/>
  <c r="I6" i="54"/>
  <c r="E17" i="54"/>
  <c r="I7" i="54"/>
  <c r="I8" i="54"/>
  <c r="I9" i="54"/>
  <c r="I10" i="54"/>
  <c r="E27" i="54"/>
  <c r="I11" i="54"/>
  <c r="I12" i="54"/>
  <c r="E16" i="54"/>
  <c r="E13" i="54"/>
  <c r="D43" i="54"/>
  <c r="D28" i="54"/>
  <c r="D29" i="54"/>
  <c r="C28" i="54"/>
  <c r="C29" i="54"/>
  <c r="D12" i="54"/>
  <c r="D18" i="54"/>
  <c r="C12" i="54"/>
  <c r="C18" i="54"/>
  <c r="G19" i="5"/>
  <c r="F60" i="7"/>
  <c r="F62" i="7"/>
  <c r="F64" i="7"/>
  <c r="F69" i="7"/>
  <c r="E60" i="7"/>
  <c r="E62" i="7"/>
  <c r="E64" i="7"/>
  <c r="E69" i="7"/>
  <c r="D60" i="7"/>
  <c r="D62" i="7"/>
  <c r="D64" i="7"/>
  <c r="D69" i="7"/>
  <c r="G60" i="7"/>
  <c r="G62" i="7"/>
  <c r="G64" i="7"/>
  <c r="G69" i="7"/>
  <c r="C60" i="7"/>
  <c r="C62" i="7"/>
  <c r="C64" i="7"/>
  <c r="C69" i="7"/>
  <c r="E38" i="7"/>
  <c r="E44" i="7"/>
  <c r="E51" i="7"/>
  <c r="D38" i="7"/>
  <c r="D44" i="7"/>
  <c r="D51" i="7"/>
  <c r="C38" i="7"/>
  <c r="C44" i="7"/>
  <c r="C51" i="7"/>
  <c r="F38" i="7"/>
  <c r="F44" i="7"/>
  <c r="F51" i="7"/>
  <c r="G38" i="7"/>
  <c r="G44" i="7"/>
  <c r="G51" i="7"/>
  <c r="B11" i="53"/>
  <c r="A11" i="53"/>
  <c r="D28" i="3"/>
  <c r="D29" i="3"/>
  <c r="C28" i="3"/>
  <c r="C29" i="3"/>
  <c r="D12" i="3"/>
  <c r="D18" i="3"/>
  <c r="C12" i="3"/>
  <c r="C18" i="3"/>
  <c r="D38" i="3"/>
  <c r="D40" i="3"/>
  <c r="D43" i="3"/>
  <c r="G20" i="7"/>
  <c r="F20" i="7"/>
  <c r="E20" i="7"/>
  <c r="D20" i="7"/>
  <c r="D24" i="7"/>
  <c r="D30" i="7"/>
  <c r="C20" i="7"/>
  <c r="G24" i="7"/>
  <c r="F24" i="7"/>
  <c r="F30" i="7"/>
  <c r="E24" i="7"/>
  <c r="C24" i="7"/>
  <c r="G52" i="7"/>
  <c r="F52" i="7"/>
  <c r="G72" i="7"/>
  <c r="G74" i="7"/>
  <c r="F72" i="7"/>
  <c r="F74" i="7"/>
  <c r="E72" i="7"/>
  <c r="E74" i="7"/>
  <c r="D72" i="7"/>
  <c r="D74" i="7"/>
  <c r="C72" i="7"/>
  <c r="C74" i="7"/>
  <c r="E30" i="7"/>
  <c r="D52" i="7"/>
  <c r="G30" i="7"/>
  <c r="E52" i="7"/>
  <c r="C30" i="7"/>
  <c r="C52" i="7"/>
  <c r="G15" i="5"/>
  <c r="F15" i="5"/>
  <c r="E15" i="5"/>
  <c r="D15" i="5"/>
  <c r="C15" i="5"/>
  <c r="C19" i="5"/>
  <c r="C22" i="5"/>
  <c r="F19" i="5"/>
  <c r="F22" i="5"/>
  <c r="E19" i="5"/>
  <c r="E22" i="5"/>
  <c r="D19" i="5"/>
  <c r="D22" i="5"/>
  <c r="G30" i="5"/>
  <c r="G35" i="5"/>
  <c r="G42" i="5"/>
  <c r="G43" i="5"/>
  <c r="F30" i="5"/>
  <c r="F35" i="5"/>
  <c r="E30" i="5"/>
  <c r="E35" i="5"/>
  <c r="E42" i="5"/>
  <c r="E43" i="5"/>
  <c r="D30" i="5"/>
  <c r="D35" i="5"/>
  <c r="D42" i="5"/>
  <c r="D43" i="5"/>
  <c r="C30" i="5"/>
  <c r="C35" i="5"/>
  <c r="C42" i="5"/>
  <c r="C43" i="5"/>
  <c r="F42" i="5"/>
  <c r="G53" i="5"/>
  <c r="F53" i="5"/>
  <c r="F55" i="5"/>
  <c r="F57" i="5"/>
  <c r="F62" i="5"/>
  <c r="F65" i="5"/>
  <c r="F67" i="5"/>
  <c r="E53" i="5"/>
  <c r="E55" i="5"/>
  <c r="E57" i="5"/>
  <c r="E62" i="5"/>
  <c r="E65" i="5"/>
  <c r="E67" i="5"/>
  <c r="D53" i="5"/>
  <c r="D55" i="5"/>
  <c r="D57" i="5"/>
  <c r="D62" i="5"/>
  <c r="D65" i="5"/>
  <c r="D67" i="5"/>
  <c r="C53" i="5"/>
  <c r="C55" i="5"/>
  <c r="C57" i="5"/>
  <c r="C62" i="5"/>
  <c r="C65" i="5"/>
  <c r="C67" i="5"/>
  <c r="G55" i="5"/>
  <c r="G57" i="5"/>
  <c r="G62" i="5"/>
  <c r="G65" i="5"/>
  <c r="G67" i="5"/>
  <c r="F43" i="5"/>
  <c r="G22" i="5"/>
  <c r="P2" i="53"/>
</calcChain>
</file>

<file path=xl/sharedStrings.xml><?xml version="1.0" encoding="utf-8"?>
<sst xmlns="http://schemas.openxmlformats.org/spreadsheetml/2006/main" count="436" uniqueCount="209">
  <si>
    <t>Cash</t>
  </si>
  <si>
    <t>Inventories</t>
  </si>
  <si>
    <t>Total current assets</t>
  </si>
  <si>
    <t>Land</t>
  </si>
  <si>
    <t>Buildings</t>
  </si>
  <si>
    <t>Equipment</t>
  </si>
  <si>
    <t>Accounts payable to suppliers</t>
  </si>
  <si>
    <t>Income taxes payable</t>
  </si>
  <si>
    <t>Total current liabilities</t>
  </si>
  <si>
    <t>Long term debt</t>
  </si>
  <si>
    <t>Total liabilities</t>
  </si>
  <si>
    <t>Common Stock</t>
  </si>
  <si>
    <t>Retained Earnings</t>
  </si>
  <si>
    <t>Total shareholders’ equity</t>
  </si>
  <si>
    <t>Income before taxes</t>
  </si>
  <si>
    <t>Provision for income taxes</t>
  </si>
  <si>
    <t>Net income</t>
  </si>
  <si>
    <t>Dividends paid</t>
  </si>
  <si>
    <t>Sources of cash</t>
  </si>
  <si>
    <t>Reduction in inventories</t>
  </si>
  <si>
    <t>Increase in accumulated depreciation</t>
  </si>
  <si>
    <t>Increase in taxes payable</t>
  </si>
  <si>
    <t>Increase in long-term debt</t>
  </si>
  <si>
    <t>Increase in common stock</t>
  </si>
  <si>
    <t>Increase in retained earnings</t>
  </si>
  <si>
    <t xml:space="preserve">   Total sources of cash </t>
  </si>
  <si>
    <t xml:space="preserve">Uses of cash </t>
  </si>
  <si>
    <t>Increase in cash</t>
  </si>
  <si>
    <t>Increase in accounts receivable</t>
  </si>
  <si>
    <t>Increase in buildings</t>
  </si>
  <si>
    <t>Increase in equipment</t>
  </si>
  <si>
    <t>Reduction in accounts payable</t>
  </si>
  <si>
    <t xml:space="preserve">   Total uses of cash </t>
  </si>
  <si>
    <t>Operating activities</t>
  </si>
  <si>
    <t>Add back depreciation</t>
  </si>
  <si>
    <t>(Increase) decrease in inventories</t>
  </si>
  <si>
    <t>Increase (decrease) in accounts payable</t>
  </si>
  <si>
    <t>Cash flow from operations</t>
  </si>
  <si>
    <t>Investing activities</t>
  </si>
  <si>
    <t>(Increase) decrease in building</t>
  </si>
  <si>
    <t>(Increase) decrease in equipment</t>
  </si>
  <si>
    <t>Cash flow from investing</t>
  </si>
  <si>
    <t>Financing activities</t>
  </si>
  <si>
    <t>Increase (decrease) in long-term debt</t>
  </si>
  <si>
    <t>Increase (decrease) in common stock</t>
  </si>
  <si>
    <t>Cash flow from financing</t>
  </si>
  <si>
    <t>Net change in cash</t>
  </si>
  <si>
    <t>Cash flow statement:</t>
  </si>
  <si>
    <t>Sources and Uses Statement:</t>
  </si>
  <si>
    <t>Sales</t>
  </si>
  <si>
    <t>Cost of goods sold</t>
  </si>
  <si>
    <t>Changes</t>
  </si>
  <si>
    <t>a.</t>
  </si>
  <si>
    <t>b.</t>
  </si>
  <si>
    <t>Subtract dividends paid</t>
  </si>
  <si>
    <t>Increase (decrease) in income taxes payable</t>
  </si>
  <si>
    <t>Chapter 1 Problem 14</t>
  </si>
  <si>
    <t>Liquidity looks solid, especially with the sharp increase in days sales in cash during 2010.</t>
  </si>
  <si>
    <t>Low collection period must be due to cash sales or sale of receivables as a source of financing.</t>
  </si>
  <si>
    <t>Control ratios look solid despite recession, suggesting solid management performance in difficult conditions.</t>
  </si>
  <si>
    <t>Margins are down after 2008 due to Great Recession, but the company is continuously profitable.</t>
  </si>
  <si>
    <t>Acid test</t>
  </si>
  <si>
    <t>Current ratio</t>
  </si>
  <si>
    <t>Times interest earned</t>
  </si>
  <si>
    <t>Debt to equity</t>
  </si>
  <si>
    <t>Debt to assets</t>
  </si>
  <si>
    <t>Assets to equity</t>
  </si>
  <si>
    <t>Leverage and Liquidity Ratios</t>
  </si>
  <si>
    <t>Payables period</t>
  </si>
  <si>
    <t>Days' sales in cash</t>
  </si>
  <si>
    <t>Collection period (days)</t>
  </si>
  <si>
    <t>Inventory turnover</t>
  </si>
  <si>
    <t>Fixed-asset turnover</t>
  </si>
  <si>
    <t>Asset turnover</t>
  </si>
  <si>
    <t xml:space="preserve">Turnover-Control Ratios </t>
  </si>
  <si>
    <t xml:space="preserve">Gross margin </t>
  </si>
  <si>
    <t xml:space="preserve">Profit margin </t>
  </si>
  <si>
    <t>Return on invested capital</t>
  </si>
  <si>
    <t xml:space="preserve">Return on assets </t>
  </si>
  <si>
    <t xml:space="preserve">Return on equity </t>
  </si>
  <si>
    <t>Com Shares for Diluted EPS</t>
  </si>
  <si>
    <t>Com Shares for Basic EPS</t>
  </si>
  <si>
    <t>Dividends Per Share</t>
  </si>
  <si>
    <t>EPS Diluted from Operations</t>
  </si>
  <si>
    <t>EPS Basic from Operations</t>
  </si>
  <si>
    <t>Adjusted Net Income</t>
  </si>
  <si>
    <t>Savings Due to Common Stock Equiv.</t>
  </si>
  <si>
    <t>Items &amp; Discontinued Operations</t>
  </si>
  <si>
    <t>Income Before Extraordinary</t>
  </si>
  <si>
    <t>Total Income Taxes</t>
  </si>
  <si>
    <t>Pretax Income</t>
  </si>
  <si>
    <t>Special Items</t>
  </si>
  <si>
    <t>Non-Operating Income/Expense</t>
  </si>
  <si>
    <t>Interest Expense</t>
  </si>
  <si>
    <t>Operating Profit</t>
  </si>
  <si>
    <t>Operating Income Before Deprec.</t>
  </si>
  <si>
    <t>Selling, General, &amp; Administrative Exp.</t>
  </si>
  <si>
    <t>Gross Profit</t>
  </si>
  <si>
    <t>Cost of Goods Sold</t>
  </si>
  <si>
    <t>Common Shares Outstanding</t>
  </si>
  <si>
    <t>TOTAL LIABILITIES &amp; EQUITY</t>
  </si>
  <si>
    <t>TOTAL EQUITY</t>
  </si>
  <si>
    <t>Less: Treasury Stock</t>
  </si>
  <si>
    <t>Capital Surplus</t>
  </si>
  <si>
    <t>EQUITY</t>
  </si>
  <si>
    <t>TOTAL LIABILITIES</t>
  </si>
  <si>
    <t>Other Liabilities</t>
  </si>
  <si>
    <t>Deferred Taxes</t>
  </si>
  <si>
    <t>Long Term Debt</t>
  </si>
  <si>
    <t>Total Current Liabilities</t>
  </si>
  <si>
    <t>Other Current Liabilities</t>
  </si>
  <si>
    <t>Accrued Expenses</t>
  </si>
  <si>
    <t>Taxes Payable</t>
  </si>
  <si>
    <t>Accounts Payable</t>
  </si>
  <si>
    <t>Long Term Debt Due In One Year</t>
  </si>
  <si>
    <t>LIABILITIES</t>
  </si>
  <si>
    <t>TOTAL ASSETS</t>
  </si>
  <si>
    <t>Other Assets</t>
  </si>
  <si>
    <t>Intangibles</t>
  </si>
  <si>
    <t>Net Plant, Property &amp; Equipment</t>
  </si>
  <si>
    <t>Accumulated Depreciation</t>
  </si>
  <si>
    <t>Gross Plant, Property &amp; Equipment</t>
  </si>
  <si>
    <t>Total Current Assets</t>
  </si>
  <si>
    <t>Other Current Assets</t>
  </si>
  <si>
    <t>Prepaid Expenses</t>
  </si>
  <si>
    <t>Net Receivables</t>
  </si>
  <si>
    <t>Cash &amp; Short-Term Investments</t>
  </si>
  <si>
    <t>ASSETS</t>
  </si>
  <si>
    <t>Comments</t>
  </si>
  <si>
    <t>c.</t>
  </si>
  <si>
    <t>Ratios</t>
  </si>
  <si>
    <t>Discontinued Operations</t>
  </si>
  <si>
    <t>Minority Interest</t>
  </si>
  <si>
    <t xml:space="preserve">   Deferred Charges</t>
  </si>
  <si>
    <t xml:space="preserve">   Intangibles</t>
  </si>
  <si>
    <t xml:space="preserve">   Other Investments</t>
  </si>
  <si>
    <t xml:space="preserve">   Investments at Equity</t>
  </si>
  <si>
    <t>Total liabilities and shareholders' equity</t>
  </si>
  <si>
    <t>Total assets</t>
  </si>
  <si>
    <t>BALANCE SHEET</t>
  </si>
  <si>
    <t>INCOME STATEMENT</t>
  </si>
  <si>
    <t>Depreciation, Depletion, &amp; Amortization</t>
  </si>
  <si>
    <t>Accounts receivable</t>
  </si>
  <si>
    <t>Shareholders’ equity</t>
  </si>
  <si>
    <t>Chapter 2 Problem 14</t>
  </si>
  <si>
    <t>Chapter 2 Problem 14 Suggested Answers</t>
  </si>
  <si>
    <t>Prepare a sources and uses statement for Whistler Corp. for fiscal year 2017.</t>
  </si>
  <si>
    <t xml:space="preserve">Prepare a cash flow statement for Whistler Corp. for fiscal year 2017. </t>
  </si>
  <si>
    <t>Depreciation expense</t>
  </si>
  <si>
    <t>Net interest expense</t>
  </si>
  <si>
    <t>Other expense</t>
  </si>
  <si>
    <t>Less: Accumulated depreciation</t>
  </si>
  <si>
    <t>Patents</t>
  </si>
  <si>
    <t>Addition to retained earnings</t>
  </si>
  <si>
    <t>Beginning cash balance 2017</t>
  </si>
  <si>
    <t>Ending cash balance 2017</t>
  </si>
  <si>
    <t>(Increase) decrease in receivables</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</si>
  <si>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</si>
  <si>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</si>
  <si>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</si>
  <si>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</si>
  <si>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</si>
  <si>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</si>
  <si>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</si>
  <si>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</si>
  <si>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</si>
  <si>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</si>
  <si>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</si>
  <si>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</si>
  <si>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d79e7cb4-85d9-4c32-8a95-01efc381240a</t>
  </si>
  <si>
    <t>CB_Block_0</t>
  </si>
  <si>
    <t>㜸〱敤㕣㕢㡣㈴搵㜹敥㔳搳摤搳搵㌳戳㌳散㉣㤷〵っ㠳㌱挶㘶㌶挳捥挲ㅡ㜰扣ㅥ捦㠵扤挰散捥戰㍤扢ㄸ㌹愸户愶晢搴㑥戱㕤㔵㐳㔵昵散づ㐶〲搹㘰ㄲ搹搸㤲㙦㌲㌶扥〸㔹㐸㝥㠹㤳ㄷ〲〹㉦㤱㈲搹㡡戰㤴〷昲㄰㈹て挴㡡㤲㠷愰㘸愵㐸㤱ㅦ㉣㌹摦㜷慡慡扢慡㝢扡㘶㘸㈰ㄹ愲㌹㑢晦㜳敡摣敡㥣昳㕦捦晦㥦㈲㈷㜲戹摣ㅦ㤰昸㤷㈹捦捣捤㤵㑤㍦㤰昶搴扣摢㘸挸㕡㘰戹㡥㍦㌵敢㜹挶收愲攵〷〳㘸㔰慣㕡愸昷ぢ㔵摦㝡㑡㤶慡ㅢ搲昳搱愸㤰换㤵㑡扡㠶㝡づ挲摦㔸晣愰戳搷㜰ㅥ㘰㘵㝥㙥㘹昵〹㡣㕡〹㕣㑦ㅥ㥡㌸ㅦ昶㍤㌶㍤㍤㌵㍤㜵敦㝤搳㥦㤹㍡㝣㘸㘲扥搹〸㥡㥥㍣收挸㘶攰ㄹ㡤㐳ㄳ换捤搵㠶㔵㝢㔸㙥慥戸㤷愴㜳㑣慥ㅥ扥㘷搵戸昷晥改㝢㡦ㅥ㌵ㅦ㜸攰晥㘱扣㍡㜷㘶㝥㙥搹㤳愶晦〱㡤㔹攰㤴敦㕤㤰㌵㡢㙢㤳搲戳㥣㡢㔳昳㜳昸㉦㌱㝦㍣摤㌷㔵㔹㤳㌲攰慢愵㈷㥤㥡昴㜵㜴ㅣ戲㘷㝤扦㘹慦㜳昳㜴晢㌸㤶㕡㌳晣愰㘰捦换㐶㐳户攳㔱㑢昶ㄲ昶慥㘱㙣づ摢ㄵ改昸㔶㘰㙤㔸挱㘶搱㕥挱㐰昵ㄱ晢㥣㉦捦ㅡ捥㐵㜹挶戰㘵挱㍥搱戴敡昹㌰攵〶敥㡣㠷㐸㑥㑣㉤㝦㙡搶户攷搷っ㑦捤挸攷挶㘴戴㍤敥搵搲㙤㙦敦㍤㉥愷慥摥挰㌱敦攸摤づ㌵攷つ慦搵㜲戲㜷换㘸昱改ㄹ摣摤扢㝤㘲㡦搲㝤㍥摤扢㡦摡捡㜴㙢㌱ㄴ搱户摡㔱㉣㐶㉦ㄲっㄲ㤴〸㠸㐰扤㑣㌰㐴㌰っ㈰昲晦〵㉥㐹㜶㘴㤵㔶㌵戴敡慡㔶慤㘹搵扡㔶㤵㕡搵搴慡ㄷ戵敡㥡㔶戵戴敡ㄳ㕡昵ㄲ摡挴愹㌴㌸愸㐵改摤晣ㄷ昴㕦扥㌸戳昴晣㘳ㄳ㙦㙦㡥㔴晥㝢㜸ㅦㅡ㍤ㄲ㑤㙡挱㌳㉥㠳搴摡㔴㝣㘴敡㌰晦㙤捦ㄵ㘰ち昳愸㜹㥦㌹㍤㕤㍦㝡搸戸挷㈸㜰㔹ㄹ挸㑦ㄱ捡ㄸ摡づ㥢㡦㕡㑥摤扤慣㜰㜷昳㥣攱换昶挶㑤㐶㜵㜳㙥搳愹晢㌷㙤㕤㔹〹㡣㐰摥搸㔹搷ㅥ愴慢㕢〵㙣㈵㝤昵扥㕢㍡扢㥤㌷ㅡ㑤㌹㝢挵ち慢㍦搶㔱㙤㉦㝢敥㙡敦摡攳㥥㝣戲㔵摢㌵愳㔹〸戵つ㌵㜶搷㉡挳慡㜰㕥ㄳ昳㙢慥㉦ㅤ㌵扤㐹㝢搹慡㕤㤲㕥㐵㔲㈴捡扡㕡敡戵慣㡡戸㝥㜲挹挱㐲挱慤昵㡦㈷㑢捤〷慦〴㘰㘶㔹挷㝣搷愵ㄷ㙣慥ㄸ慢つ㜹㕤慡㐹昸㑥㔴ㅣ㑣ㄵㅦ㜷㙢㑤㝦摥㜵〲捦㙤愴㙢㘶敢ㅢ〶㈴㑤晤戴㕢㤷昹㝣㑥〹〵〸摣㠱〱㈱㜲㜷昵收〵㠵㠸〴㡡挹挸㌷愴挹㙥敡㉣㔶㠷㔵㌴㈴㘹㔲晢挴㌶㠳㜱扥㑡挶㘴㜰㘰㘲㑤搴ㅦ㝣改愷戶ㄹ戶㠵戹て户戱愶㡤㐷慢㝦㜰㐳㍡挱㐹挳愹㌷愴㤷愹晤〴㘷愴㡦〲ㄴ慥㐲㈰昴摣㍤慡㍡㜱㐵㙣ㄶ㉥㕢昵㘰慤戸㈶慤㡢㙢〱捡愰㈱㑢㈵㙥㙤㔷搲慦㐱㤱扥㥦㘰ㅣ愰㕣捥ㄵて戰㔱戱㡣㤴㉢㔰㍡㘵昰㜲㑡㤰戳㕦㡡㤷㠷捤攳㔶㈳㤰愱㔰ㅥ㌵㠱㤱㔰慢㈹昴㡤㤰㐴㍤愳ㄶ㉡㡣〳收㍣愸搴戰㥣㘰戳捤户㕤㕣ㄲㄲ搱㥥㉣搸㜵戲㠰愲㈰㉤て㌲㜸つ㐴搳㈱つ戲ㅢ㈷㠸㠸㙣㤰愱搹㌱㜲㥡挸搸㍥㐳㐶愰㝤㤲〸搹晡㜰㙦ㄹ㐱㘲敦㈶㔲㜶敡挹㡦㝢搲㙣㉢㕢㍥㤴㘶搷㘲攳昴敢〸慥㈷戸㠱攰㈰㠰昸㌷㐸㌸㑡㌹攴搳㐹扦〹捦晡捤〴ㅦ〳㠰㝣搲㈹㜳㈲㔱㐵ㅢ㙡㈷㜶㈴摢㡤挰㑥㔶㐶㜱㈸㡡㘸ㄹ户散捣ㄱ㕢㈱㍡戲㍡㜷㠷慥捤㉢ㅤ晢挹摥戴㤹㕣づ㈹㌲愳㘹㜲慤摢㌴㑤㙥〴㥢昶愹户㙥㐵㔷㝤㠲攰㌶㠰戲晥㜱㐲㈸ㄷㅡ扣㍢戳攸㘹㔲㝥㈴捣愲搰ㄸ敡㔳挱㐷㠴捣㈳㐰㠶㤰敢㍡扥散搹搰㌴〷㈷捤㡦扣つ㝤愸㌷㝦㐷㐸敦搰㥢㝢㝡㠷晥愲昷㘸㐵摦づ昶ㄲ晦摣㔳挷摣㠱㙡晤㤳〴㜷〲㜴攸ㄸ㥥扥摦慢愷㐰㤹挵㜶〲㜳晢改㜵㔱㔶敥捡收扡㔴ㅡ㘸搸㕣㌱扣㡢㌲㠰〷攳搴〲㙣㘱搷昳㘴〳㠷摡扡㉡攰昹攵晡㜴愱㝦摣㜳㙤㤶敦搹挸晥㐷㐲㌱攴昳摡㐰慥挳㐶捥戰㌵ㄳ㍥愷〴攵㔰〷摦搳㕢㐸㈴㍡愵挹㡢晤戲捦㤷㝢㤲愴て㐹昲㘹㙣慢㝥ㄷ〰愴㠴昸挷㥥ㄲ攵㄰㥢晤㤱㙡㤶戶㔸改攱换㌸㥤㜴昸㄰扢攴挸㔰攸戰㥤㠳晦挰ㅦ戱㉢㤶摤ㄲㄶ㐳昶戲昴㙡昰㉤㔸つ㔹づ摤戲ㄴ㌵㝢戲攲㈳㈲㉢〶〶扡捥搳ㄹ晥㌵㐵㈷ㅤ㔲㈲㤳摢㌳㉢㌳捥攲㙤愲愲ㅢ㤲㐲㈵挳㌵搴㤲㐰愴㍣戶摤ㄳ㌱㝤㠸㤸扢戱㜱晡㘱㠲㘹㠲㈳〰㠵摦㐰搲散㜴攳ㄹづㅢ摣愰㑢扢㕡捤㤵㠸〶攵㈲㝣慢愷戰㍡捡搷㝣㠶攰㍥㠰づ昳㠷づ挸っ㐲㔴㈸㑦㄰愲ち㘳㤸攷㉤㜹㤹㌴戰捦㐴㘰㘹扥改〷慥捤挸搲㠸戹攰㥥㜱㠳〵换㕦㐷㈴㙡摣㡣㌲㡦慥㐹〷搴攵挱昶改㈸㜳搷搷㘵㕤㌷㉢㙥ㄳ愲敤搴挲㙥㌸㤸㘳㍢㘰㑢慡戳戹㈶㤰晡㍢ㅦ㘳〸㠱㥤㔶晥㔶㝡㘳㜷攴晤收愱㙦戴扤愳㉢㔶搰㤰㐳㘶挸㜴捣㤷㑣散㈲㈲〷昵㐱㜳㘵捤㤳㜲㘱挴㍣攱㔹昵㠶攵㐸㈲〳㌶㈶㠳㜵㡢昲㈲愲〴换㉥㘳㠰慥㌳㘲慥㜸㠶攳慦ㅢっ㈸㙥敥㑦㍤愹戰㐸挱㥣戳ㅣㅦ慦㔱㔸㘴㝥搴慣慣戹㤷ㄱ戱㙤摡捥〹㘳摤摦ㄵ㔸㈱搱㠷㐹愱㐶㘸㐲搳㐴㐹㉢昵㡢ㅦㅥ挸㜳㌹昲㕥㥥㐰攱㉡㔷愰捦㍣㐳㝢搳慥㡦㘲㌴戴搳㌹愷㘱㐴㡦㕡㠵〳㤹㔲㤸㥣慡㍦挰㍥㥦〵㜸攸挴戹㔳敤挸摣晢㡡㔹ㄷ攸攵捦㤰昱㡡㉣㕡㠱㄰晡攸昶㠵愴挲㌲㔲づ㌸㄰ㄸ攷㔳㈷昹㤵㑤搵㠶搴户慦㥤㍤㡥㐸搲戰戹㘸慣捡〶攲搱戶ㄱ散ぢㅦ㘸挶摡㐶挳㡦敡收㕤摢㌶㐸㕡㈴换㑡捤㈰〵捦㌶〳昷戴攵攸㈶㠰愲扦愸挸戸㠲㈲攳㡡㉡ㅡ㌶捦㌲㌴愸昲ㅣ换扤㘸㜸㔶戰㘶㕢戵ㄲㅦㄸ扥摢ㄵ㌴〹㈶愷攴㡤㔳㉣㌳㈶㍡慣昹㜳㌰搹晣㈹愰㝢ち㜲㤴㕢㐷昴㠳㜲㌵㔱挴㍦搱愷㘳〹〲㐶㜹㑡昵捦㘱戴㠲扡ㅤ〱㤱愳搲搵昸づ挶搵㘷㔰ㄲち㈱㘲㍤㠳㐴攰ㄵ㑣〸㜹扡戸㡢收㌹挷ち㠰㍤㘲散戸ㄵ㉣昸㐰㌹〰戲敡㜸㝢愳挲㙡愲搳㘴㑢㉢摣摡㕤㤵㔲ㄳ户㜴搷㈷昵挶㈷戶愸づ㌵㑡㐲㤱㙣搷㐸㘹㤶㉤收戸㥢㔴㡤㔰㡡㍢搶㌶㈲换㙤摡摥㜷㑡㤱昷愱㤸ㄴ捤攴昴捦㉢㐲㐱愰㌷搲㔱昴搹㘷㤳㐷㈲㘲㐳ㅢ愰㑣㍤ㄵ㤶㡤㐴㈱挱㔳戸㜶㔲㤷攵攸〹晣扤㉦捡㉥㌵㠳㔴㡤㜱㘵㍣慡㤹㙤㌴㤶ㅣ㔸〹㌵挳慢敦ㄲ㤶挶摡㐲つ愳戸戳㕦敤ㅦ㙥㙦㠲ㄱ㈳㌶㘴㔸㈴挳てっ㌶〴㜳㈵㈲慡戴捥㐶戸搵慤攲ㄲ㥦㑥㑢挳㔱ㄸ愸〴昵〵戹愱捣戰戶㈵㍦慥㍡戴㑥㡢㑡㡥敡收散慡て㤵ㅥ㔰㡥㐷㌹挵攰扡㜹㤶㙥㈹㕣㘲㠰搸㡤㜲换戵〰愱摤搶〰㍣ㄹ散ㅥ散㘰㐷挲搰〹慤㌳㑡搰㘲〶攱愶ㄷ㐱摥改ㄳ愳㄰愴愶㑡晦㌹㈳㝥昸ㄲ搳㉦㘶㜲㜱㈶㘲㈲㠶扢㌲慣〷㈰㌷ㄹ㤹㈴ㄷ㡤挷〱昳㔰戲㈹愱㌵ㅣ㤷搱挴ㄸ愱挹攷〵戸挵挳㔸搶㈸搹愶㠱㝢㙥㠱〵㙤摡搸摣㘷㥥㜲㙡㡤㘶㕤㉡㔵ㅣ换㙡愵㤱㜷〵扥搴ㄵ挰㤰㥢㌲昶㈵摡㤴㔳㌸㑡㜱挹㐴㔲晦㜶户㍥㠳敥㑡挸㘱㡣㔰昵㌱〰㤹攱㤶㔳〱戱慥㝢ち戴て昷户㉦㌰愸换㜳㄰㘹㕤㐵㤴㘵㡢戸㡦搷㡡㈲㉢㙥㑢㌴㕢㜴ㄷ㕤摡散㠹愲㤳㔶㔸戴㉢㜰㠴㜵㠶〲慦㔸㠴㌱搲㈷㜷㜰㤰摣搵㈸扡㝢昵ㄹ昵㤸扢ち㔴㈸っ〸挶㜸㜹ち捡㘱㔷挱㐸㌴戸戵戶搵㉤ㄸ晤愵攵慤捦〲〸㠶㠱㘹搰愲㘵㘸攰捣㈳扦扤㠱㜳㉢㕡㘵㐴㐸㤳挱㔴挶㈸挷攱戰〷搲挰㑤㍣㐸慦戸㔰㐲挱〱㜵㌱㉣扥㥢㌸㘹攳〸攴㝡搷㜵ㄴ㉥ㅢ〱慥扦㌸〷㍢㡡㘷敢㜵㥡扢昰捦敤ち慣攲敡㐶㘸㡥ㅥ攸戸㤴愵搶㐴晢敥昶㡥㡡攸戲攰㤱㠵愹㤳㐶㔰㕢慢〴㥢攱挵慤㝥㐹愲昰㈶晣ㄱ㕢扥㥤㌶㜳摥攱㐵搴つ敥㝤昹㤲攳㕥㜶搴扣ち㍥㙦晤㠱㐲㜰㠵㜲㤰㤳㉣攷晥㠰㝦㉡㘹戹挲摦㘰挴㥤㑣㥢〳戴ㅤ㈴ㅣ㐷愵㔰ㅡ㑣㈰㥦㐱㈷戰摤㕢户〶㐸㈷〷㍡攸㐴〹㠲㍤㐲㜱㉥㝥㘰㠴㈲晥ㅡ㘸㈵戱㠴㐷㜲散昹慢㘰㝤昱〶㑡㠸㜰㍣㐷㘲愴㜰ㅢ㜲ㄹ愸㔳㠲㍣扡攲挱ぢ㈱晦㝦戰ㄴ㜳昳㤶散昴扦挰捣攲昵㑥ㄴ摤㐲ㄴ晤㔵ㄷ㡡〴慦㠱㈸晥㝤〸㤹㌸ㄵㄸ㥥㝤㑦㠱㜰慥㘹敦〰晡愱㕦昸晤㍦㍣㠰㉥㐶挴愱㙣㌴㠴摡敥挰㜳换㐴ㄸ攸㌲ㄱㄸ扣㔷㈶挲㘹㘴〴愳昸愱㠹㄰昹㐰㤶㔰戰扤㠹挰搸㕥㠶㈱㤸〸戵㈶摣ㅡ㍣㠱㕤㘷搳㍦㜶ㄲㄷ㙦愵㡦㜸㍥㤴㤶㍦て㡦搴昵摤挵换㠶㘷搸〷㔵昹〹㑦㐲㤹㜹㉢戸挹慤扡戰挷㡤㕢搶愸㑥㕢昸㉡㘲㉦晢㥥㍦㘵㘷昷搷㠱愹㌰㠵敥㝢㔱ㄲ挵昷攱㈹ㄱ㍣㌷攴扥㝣攰捦㑦晣换㔳捦捤昰戶㕡㐴慢㠵扢㤰敦㈷㘴㑦㝢〲㐱摤挴㐵㤱㙢昹㘱捥㘹㝣愲㘴慤㌷攴㥣攱㈹㉢挸搷敤㌸ㅢㄲ㕥㠲㌰㐳攲摢つ㈶㈶敥㍤㠴㈶收㔴㠷扢㔳㝤搸愴㕣㠴㔳㠹㠹㉢㥦㕥ㅣ㌶ㄴ㍤ㄵ㔹㥦搶㘶攱㉦愰㡡摥攳㐴搲㔶㈲㑦㥤㑣㐲晣戲㔳搷ㅤ愵慥ぢて㌲っ晢挷㔲ち昱〷㔲㐸昲㈰挳ぢ〱㑡㑡㥤㐵愶㜰㌷㐰㐶㘴慤㌳挴㑢㝦挰㥥㄰㤰慤㑢㝦㝤㝥挴㠲㕤〴ㄶ㘳㕦㝣扦㈷㕡摡愲戱㙡㘲愸㔶搹㌴ㄵ㘴搴攱㠵〵搳㜱㘹捡搲㌹㠲搲ㅤ扢愳昸㤲ㄱ㍢っ扣㠵㡣㕤戰改㙢㉢摢て㍡㑤摣晣㠰㥥㈹㉡㠵攱散㘷㌱づ愴㉡㐶ㄷ㌶㉤㠷㐵㠴愳㘱戶搵㘹㈸慡㠲捥㜲づ攲㔴㡡攰ㅦ扦ㄴ㘲晤㘴㝢攸㙢㍢㙢愸攳㥣㐱㉣㤰㍦搸㕦户㘴㌰㌶摥㑡㡥㠱㠴摤㔱慢㔲㜸㍤晣ㅣ扡㜰搱㌹愱户戳敡㔹ㅣ挵㥦㤸戳〶戴㉥晤捦攸戵攲慣昳散捤㌰㜶㑡晦㝦ㄱ〵摢敡㝦挱搸㥢㐲攴㘳㔱㠶て〵挶㑦戶つ搹㜰㐷攰搹㐶昰㐶ㅤ㡣㜵㤵㘵挸㍢捣㔵昰昱㙡㔸慤㈴㌸晣㕥昹捥慢ㄱ慤扥戴㙤㠷㝡ち㐰挶㠶ち慦㐲〴昵散㥦㤶㕢昱改戶昸㈵㜴㍣㜰摡慡㜹慥敦㥡挱㐴〵㐱摦〹㝥㝢㘶挲收㤹ㄵ㍦敦ㄴ㙡户㘳㈷㠶ㅦ㐷㥦㌳㑢㄰搸㘷㘴昰㐱挵㈲ㄹ㔹搸㔹㈴㠳摦㈱㡤㈵挲㑢搴づ晥㌵收㈳㑤愳㠱㑦㔷㤷攰敢っ㔸戴㉢㤴㕤攸㜱敥扣愱挱慤挳ㅤ慤㠷攱て㤲㡤㈹〴挷搴ㄲ扥昴㌸昷戵㜳て搲㙤愳戵昹㙣搹㥦捦慤㕣㜸〵㌸摤搹㕢搲㈴挳㜷昲㡢攴戲㕥㈵挴愵晤ㄹ晣摤戹㠳㤶愳㡤㠳捥愳て扡改〸㥢㙣挰㝤戶㠳攸昷〵㜴ㄵ戳〴昸改㐶㤴攱㠳愰㤷㡦慣㈸㝥㠲㘵㤱〱㤰捦ㄵ㙢〰扤愹晡攵慤愸㝡㉣ㄶ挸㠲㘷っ㤲㘳㔹晣〸つ戹㕤攱戲挱ㄲ㕣戶㔰㘷〹攴昵戸〷昲㌹挱戳㠴㥡挸て搰愱㌵ㄱぢ愵扤㈷昲晤慤㈶㈲㘸〵愸㠵㈶挷ㅦ㡢戵㠸摥㐰戵㙥ㄳ㌸〴㉥挰㈸挵㈲㘵㑤㌱っ㉤扣㐱捣㈰晤㐳昴昷㥤㤹摦扣挵昴敥㡣㔰㠲㄰㔵改挹㔳㄰慡挹㝦㉢㌹㜹て愵扤㈷晦攲㔶㤳ㅦ愳㡣攴㑣昴〰㘰㘴㐰㔴昱㐷㉤愶㠹っ昷㤱㍦㜱㠱〰扦搴㉣挶っ㤴愸扥㤷㤱㐱㕦㙥戸㙡㜵〵㤹戸㙦㠱敢捦昸戸㐷搹㐷扣〸㐹㕦㑥㌱㜴挶ㄶ㐳慤㔸戲㈳㉦散慥㤰つ㔸ㄲ扦㤶敤㈹搲㡢㝤㐶昸挵ぢ㌱㘲㑥㥥㡣扦㥣搲愲㤸ㄳ〸㈳戴㐸㐹㍦摣㐸昱戵戸昱㕦扥搶㜶㤹愲〲〹搴ㄳ㌶㈶㥤愹挶捦挷㡤㡦攰慢㉣搵㈶挷ㅢ〴㑣敦挴㡤㐹㡦慡昱㜳㜱攳晦㌸㜲戰搵㌸愶挳㜰攴〲㠹㈴挳搶㔵搶㝦攲ぢ敤㔱㌴㉦㤸搴㥦㐳㘶㔸㑣挹愹㐲挷つ愵㐱㠷㜱ㄹ挴挳㌷搲㡢戸摢㠴㉢㈰㄰戲攱晦㉡攱ㄴ敥㍣㉤ㄸ㠱㠱㑦愰㌷㄰㙣昶㜴昵挴捥㐵㜳挹㐳挱愰㜹捡挷㤹慡扥慢㐸〴收㐰㍥摣摦㙤㥣昲ㄹ愶㘳㝢㍦攲㈰㤹挶㍢㈴晤㈹てㄵ㔸挹㡢慦挴㤸捤㍤摢愶ㄹ晤ㄹ㈰〷搲ㄱ㤰ㄹ晤㔹挰㌰㄰挳摢捡戹㌱昲扦㘲敥慦戰攲慢〴捦〱㤴〵㤹㥤㜴㔰㝣ㅥ㘰㌴晥ㅦ㔵㑣㙣㈸㝦㠹㈶㥥㡡㕦㤶㈴㈳晤〵㜶昸㔳㠰〱戸㙦㐵㐴㠴㘵晤捦㔰㤲㝣㈹〵㠷㝡改搷㔹昱つ㠲ㄷ〱捡〵㑥㜶挷扢挶㌵昵愹戹扥㠹慥攲㔹〲晣昴㙦㐵ㄹ㍥ㄴ戸て㝦摣摢㔶收㔱㌸晥戰ㅦ愱捥搴ㄷ晣て攲㡢晣㑤㉥㝡〰晦㐳㤲㠲㌲散昳摡㘷晢ㅢ㡢㑣㐰㥢㕣晤搶戱搹敦㘳ㅣ慥慢ㅤ㐱攱㠸㔴㉡㈵慤㈸㠸㙦㉥㔸戸㜸〳摦㜲㑣㔵〸㐱ㅡ㔰ㄵ㑥㔴㌱㠳〲晤㍢㙣㑡ㅣㄳ㑦晡㜷昹㐴搴慡㑤晣㕥㤴攱㠳㈰㕥㔵昷㈷愲敥昱ぢ㠹㙢㔵㘱㜵扣㤰昸㔷ㄵ㙢挹ㄷ扥挴挱ㄴ戲㤰㐹㙢㈵㈲㑤搱搰㡦㤰ㄹㄹㄸ攵摣ㅥ挵㑦扢㈲㙡ㄷ敡ㄷ㉥晣㙥㌴㍦㜱㘳晥㡢㕦ㄸ㝥改㥤扦晦敤户摦晥㤳㘳晦晥晢㤷㕦㝥晢㕦扦晤搶敦摦㕣㍤昶慢㔷㕥昹扢㠷㝥晡搶㙦昷㥢㍦搳㕥晢摤攲捦㥥㥥扥昴昴㤳收戹扢㑥㍣晤搸ㄳ㡦㑣㉦㕦㌳㌹㌰㌰㌸㜸攷昸慦㙦昸搴搸戳㑦扥㉥晥昶㥦慥㜷㠴㕡㉥㕥㤰㥥〶㤷慤愶昱㘳㘴㌰つ捥昸㐳㥤〶㤷慢㌶㙡㌵摡愸㌹ㄴ㤴攰搳攰〴㔴㠵㤱慥ㄸ晡ㅦ敡搹戱敦</t>
  </si>
  <si>
    <t>Decisioneering:7.0.0.0</t>
  </si>
  <si>
    <t>e614d89e-894b-4ed7-b0c3-f8d2584782e0</t>
  </si>
  <si>
    <t>CB_Block_7.0.0.0:1</t>
  </si>
  <si>
    <t>㜸〱敤㕣㕢㙣ㅣ㔷ㄹ摥㌳摥㕤敦慣敤搸㡤搳㑢㝡㌵㤴戶戴づ㙥㥣㌶㤴〲㈱昸搲㕣㕡㈷㜶㘳㈷〵〱摡㡣㜷捦挴搳散捣戸㌳戳㑥㕣㉡戵㠲㤶㡢戸㐹摣㐴愱㕣㔴㈱㈴㕥戸〸愹戴愵㉦㐸㐸㈰㔴㈴ㅥ㐰〸㠹㠷㠲㄰㍣㠰㔰㈴㕥㄰㐲㠲敦㍢㌳戳㍢戳敢ㅤ扢摢ㄶ㕣攴㤳敥敦㌳攷㌶攷㥣晦㝡晥晦㑣㜳㈲㤷换晤ㅢ㠹㝦㤹昲捣㕣扢戸敥〷搲㥥㤸㜱敢㜵㔹つ㉣搷昱㈷愶㍣捦㔸㥦戳晣愰てつ㡡ㄵぢ昵㝥愱攲㕢て换㔲㘵㑤㝡㍥ㅡㄵ㜲戹㔲㐹搷㔰捦㐱昸ㅢ㠹ㅦ㜴昶ㅡ捣〳㉣捤㑣捦㉦㍦㠸㔱ㄷ〳搷㤳晢挶捥㠴㝤て㑤㑥㑥㑣㑥摣㜹搷攴㕢㈷昶敦ㅢ㥢㘹搴㠳㠶㈷て㌹戲ㄱ㜸㐶㝤摦搸㐲㘳戹㙥㔵敦㤳敢㑢敥㜹改ㅣ㤲换晢敦㔸㌶敥㝣摢攴㥤〷て㥡㜷摦晤戶㐱扣㍡㜷㜲㘶㝡挱㤳愶晦㉡㡤㔹攰㤴敦㥣㤵㔵㡢㙢㤳搲戳㥣㜳ㄳ㌳搳昸㉦㌱㝦㍣摤㌵戱戸㈲㘵挰㔷㑢㑦㍡㔵改敢攸㌸㘰㑦昹㝥挳㕥攵收改昶ㄱ㉣戵㙡昸㐱挱㥥㤱昵扡㙥挷愳㤶散㜹散㕤摤㔸ㅦ戴ㄷ愵攳㕢㠱戵㘶〵敢㐵㝢〹〳搵㠶散搳扥㍣㘵㌸攷攴㐹挳㤶〵晢㘸挳慡攵挳㤴敢扢㈵ㅥ㈲㌹㌱戵晣㠹㈹摦㥥㔹㌱㍣㌵㈳㥦ㅢ㤳搱昶㠸㔷㑤户扤戱晢戸㥣扡㝡〳挷扣愹㝢㍢搴㥣㌱扣㘶换昱敥㉤愳挵愷㘷㜰㝢昷昶㠹㍤㑡昷戹戵㝢ㅦ戵㤵改搶㘲㈰愲㙦戵愳㔸㡣㕥㈴攸㈷㈸ㄱ㄰㠱㝡㤹㘰㠰㘰㄰㐰攴晦づ㉥㐹㜶㘴㤵㔶㌱戴捡戲㔶愹㙡㤵㥡㔶㤱㕡挵搴㉡攷戴捡㡡㔶戱戴捡㠳㕡攵㍣摡挴愹搴摦慦㐵改攴㝤扦戹昵㥦㍦戸敥扥挷㥦㝥晥㠵㙢收㥥ㄹㅢ摣㠵㐶昷㐷㤳㥡昵㡣ぢ㈰戵ㄶㄵㅦ㤸搸捦㝦㥢㜳〵㤸挲㍣㘸摥㘵㑥㑥搶づ敥㌷敥㌰ち㕣㔶〶昲㔳㠴㌲㠲戶㠳收〳㤶㔳㜳㉦㈸摣㕤㍢㙤昸戲戵㜱攳㔱摤戴摢㜰㙡晥㌵ㅢ㔷㉥〶㐶㈰慦㙥慦㙢つ搲搱㙤ㄱ㙣㈵㝤昵扥敢摢扢㥤㌱敡つ㌹㜵搱ち慢慦㙢慢戶ㄷ㍣㜷戹㝢敤ㄱ㑦㍥搴慣敤㤸搱ㄴ㠴摡㥡ㅡ扢㘳㤵㘱㔵㌸慦戱㤹ㄵ搷㤷㡥㥡摥戸扤㘰㔵捦㑢㙦㔱㔲㈴捡㥡㕡敡攵慣㡡戸㝥㝣摥挱㐲挱慤戵㌷㈶㑢捤㝢㉥〶㘰㘶㔹挳㝣㔷愵ㄷ慣㉦ㄹ换㜵㜹㐵慡㐹昸㑥㔴散㑤ㄵㅦ㜱慢つ㝦挶㜵〲捦慤愷㙢愶㙡㙢〶㈴㑤敤㠴㕢㤳昹㝣㑥〹〵〸摣扥㍥㈱㜲户㜵攷〵㠵㠸〴㡡挹挸㔷愵挹㙥攲ㄴ㔶㠷㔵搴㈵㘹㔲㝢搳㈶㠳㜱扥㑡挶㘴㜰㘰㘲㑤搴ㅦ㝣改㥢㌷ㄹ戶㠹戹搷戶戱愶㡤㐶慢扦㘷㑤㍡挱㌱挳愹搵愵㤷愹晤〴㘷愴て〳ㄴ㉥㐱㈰㜴摤㍤慡㍡㜱㔱慣ㄷ㉥㔸戵㘰愵戸㈲慤㜳㉢〱捡愰㈱㑢㈵㙥㙤㐷搲㉦㐳㤱扥㥢㘰ㄴ愰㕣捥ㄵ昷戰㔱戱㡣㤴㉢㔰㍡㘵昰㜲㑡㤰戳㕦㡡㤷〷捤㈳㔶㍤㤰愱㔰ㅥ㌶㠱㤱㔰慢㈹昴つ㤱㐴㍤愳ㅡ㉡㡣㍤收っ愸搴戰㥣㘰扤挵户ㅤ㕣ㄲㄲ搱㡥㉣搸㜶戲㠰愲㈰㉤て㌲㜸つ㐴搳㈶つ戲ㅢ㈷㠸㠸㙣㤰愱搹㌱㜲㥡挸搸㍥㐳㐶愰㝤㤲〸搹㝡㝦㜷ㄹ㐱㘲敦㈴㔲㜶敡捡㡦㍢搲㙣㈳㕢㍥㤴㘶㤷㘳攳昴㉢〸慥㈴戸㡡㘰㉦㠰昸ㄳ㈴ㅣ愵ㅣ昲改愴㕦㠳㘷晤㕡㠲敢〰㈰㥦㜴捡㥣㐸㔴搱㠶摡㡡ㅤ挹㜶㐳戰㤳㤵㔱ㅣ㡡㈲㕡挶㑤㍢㜳挸㔶㠸㡥慣捥敤愱㙢昳㑡挷摥摣㥤㌶㤳换㈱㐵㘶㌴㑤慥㜵㤳愶挹㡤㘰搳ㅥ昵搶つ攸慡㡦ㄱ扣〱愰慣扦㤱㄰捡㠵〶敦搶㉣㝡㥡㤴慦ぢ戳㈸㌴㠶㝡㔴昰ㄱ㈱昳〸㤰㈱攴㍡㡥㉦㍢㌶㌴捤挱㜱昳㜵㙦㐳敦敢捥摦ㄱ搲摢昴收㡥摥愱扦攸㘵㕡搱㌷㠲扤挴敦扡敡㤸㥢㔰慤摦㑣㜰ぢ㐰㥢㡥攱改晢攵㝡ち㤴㔹㙣㈷㌰户㥢㕥ㄷ㘵攵㉥慤慦㑡愵㠱〶捤㈵挳㍢㈷〳㜸㌰㡥捦挲ㄶ㜶㍤㑦搶㜱愸慤愹〲㥥㕦慥㑣ㄷ晡㐷㍣搷㘶昹㡥㡤散扦㉥ㄴ㐳㍥慦昵攵摡㙣攴っ㕢㌳攱㜳㑡㔰づ㜵昰ㅤ摤㠵㐴愲㔳㥡扣搸㉦晢㝣戹㈳㐹㝡㤰㈴户㘲㕢昵摢〰㈰㈵挴慦扢㑡㤴㝤㙣昶ㄶ搵㉣㙤戱搲挳㤷㜱㍡㘹昳㈱㜶挸㤱㠱搰㘱㍢つ晦㠱㍦㘴㉦㕡㜶㔳㔸っ搸ぢ搲慢挲户㘰搵㘵㌹㜴换㔲搴散挸㡡搷㠹慣攸敢敢㌸㑦㘷昸搷ㄴ㥤戴㐹㠹㑣㙥捦慣捣㌸㡢户㠸㡡㙥㐸ち㤵っ搷㔰㔳〲㤱昲搸㜶㐷挴昴㈰㘲㙥挷挶改晢〹㈶〹づ〰ㄴ㝥〱㐹戳搵㡤㘷㌸慣㝦㡤㉥敤㑡㈵㔷㈲ㅡ㤴㡢昰挵慥挲敡㈰㕦昳㔶㠲扢〰摡捣ㅦ㍡㈰㌳〸㔱愱㍣㐱㠸㉡㡣㘱㥥戱攴〵搲挰㉥ㄳ㠱愵㤹㠶ㅦ戸㌶㈳㑢㐳收慣㝢搲つ㘶㉤㝦ㄵ㤱愸㔱㌳捡㍣戰㈲ㅤ㔰㤷〷摢愷慤捣㕤㕤㤵㌵摤㕣㜴ㅢ㄰㙤挷㘷户挳挱ㅣ摢〱㕢㔲㥤捤㌵㠱搴摢昹ㄸ㐳〸散戴昲户搲ㅢ扢㈵敦㌷て㝤挳慤ㅤ㕤戲㠲扡ㅣ㌰㐳愶㘳扥㘴㘲ㄷㄱ㌹愸昵㥢㑢㉢㥥㤴戳㐳收㔱捦慡搵㉤㐷ㄲㄹ戰㌱ㄹ慣㥢㤳攷㄰㈵㔸㜰ㄹ〳㜴㥤㈱㜳挹㌳ㅣ㝦搵㘰㐰㜱㝤㜷敡㐹㠵㐵ち收戴攵昸㜸㡤挲㈲昳挳收攲㡡㝢〱ㄱ摢㠶敤ㅣ㌵㔶晤㙤㠱ㄵㄲ㝤㤸ㄴ㙡㠴㈶㌴㑤㤴戴㔲慦昸攱㠱㍣㤷㈳敦攵〹ㄴ慥㜲〵晡捣㌳戴㌷敤晡㈸㐶㐳㍢㥤㜳ㅡ㐴昴愸㔹搸㤷㈹㠵挹愹晡摤散昳㜶㠰㝢㡦㥥㍥摥㡡捣扤愲㤸㜵㠱㕥晥っㄹ慦挸愲ㄹ〸愱㡦㙥㔷㐸㉡㉣㈳攵㠰〳㠱㜱㍥戵㤳㕦搹㔴㙤㐸㝤扢㕡搹㈳㠸㈴つ㥡㜳挶戲慣㈳ㅥ㙤ㅢ挱慥昰㠱㘶慣㙤搴晤愸㙥挶戵㙤㠳愴㐵戲㕣慣ㅡ愴攰愹㐶攰㥥戰ㅣ摤〴㔰昴ㄷㄵㄹㄷ㔱㘴㕣㔴㐵㠳收㈹㠶〶㔵㥥㘳戹攷っ捦ち㔶㙣慢㕡攲〳挳㜷摢㠲㈶挱攴㤴扣㜱㡡㘵挶㔸㥢㌵㝦ㅡ㈶㥢㍦〱㜴㑦㐰㡥㜲敢㠸㝥㔰慥㈶㡡昸㈷㝡㜴㉣㐱挰㈸㑦愹晥㑥㡣㔶㔰户㈳㈰㜲㔴扡ㄴ摦挱戸昴㈸㑡㐲㈱㐴慣㘷㤰〸扣㠲〹㈱㑦ㄷ㜷搱㍣敤㔸〱戰㐷㡣ㅤ戱㠲㔹ㅦ㈸〷㐰㔶ㅤ㙦慦㔶㔸㑤㜴ㅡ㙦㙡㠵ㅢ㍡慢㔲㙡攲晡捥晡愴摥㜸搳〶搵愱㐶㐹㈸㤲捤ㅡ㈹捤戲挱ㅣ户㤳慡ㄱ㑡㜱挷摡㐶㘴戹㑤㕢晢㑥㈹昲ちㄴ㤳愲㤹㥣晥㉥㐵㈸〸昴㐶㍡㡡㍥晢㙣昲㐸㐴㙣㘸〳㤴愹愷挲戲愱㈸㈴㜸ㅣ搷㑥㙡戲ㅣ㍤㠱扦㜷㐵搹昹㐶㤰慡㌱㉥㡥㐶㌵㔳昵晡扣〳㉢愱㙡㜸戵㙤挲搲㔸㕢愸㘱ㄴ㜷昶慡晤挳敤㑤㌰㘲挴㠶っ㡢㘴昸㠱挱㠶㘰慥㐴㐴㤵搶搹㄰户扡㔹㕣攲搳〹㘹㌸ち〳㡢㐱㙤㔶慥㈹㌳慣㘵挹㡦慡づ捤搳愲㤲愳扡㌹戵散㐳愵〷㤴攳㔱㑥㌱戸㙥㥥愲㕢ち㤷ㄸ㈰㜶愳摣㐲㌵㐰㘸户㌹〰㑦〶摢〷㍢搸㤱㌰㜴㐲敢㡣ㄲ戴㤸㐱戸改㐵㤰㜷㝡挴㈸〴愹愹搲摦づ㡢㉦㍦挹昴敤挳戹㌸ㄳ㌱ㄱ挳㕤ㄹ搶〳㤰㥢㡣㑣㤲㡢㐶攳㠰㜹㈸搹㤴搰ㅡ㡣换㘸㘲っ搱攴昳〲摣攲㘱㉣㙢㤸㙣㔳挷㍤户挰㠲㌶慤慦敦㌲㡦㍢搵㝡愳㈶㤵㉡㡥㘵戵搲挸摢〲㕦敡ち㘰挸㑤ㄹ晢ㄲ㙤捡㜱ㅣ愵戸㘴㈲愹㜷扢㕢㍦㡣敥㑡挸㘱㡣㔰昵㌱〰㤹攱㤶㔳〱戱㡥㝢ち戴て㜷户㉥㌰愸换㜳㄰㘹ㅤ㐵㤴㘵㜳戸㡦搷㡣㈲㉢㙥㑢㌴㥢㜳攷㕣摡散㠹愲㘳㔶㔸戴㉤㜰㠴㜵㠶〲慦㔸㠴㌱搲㈳㜷㜰㤰摣愵㈸扡㝢改㔱昵㤸扢〴㔴㈸っ〸挶㜸㜹ち捡㘱㔷挱㐸㌴戸戵㤶搵㉤ㄸ晤愵攵慤㑦〱〸㠶㠱㘹搰愲㘵㘸攰捣㈰扦戹㠱㜳〳㕡㘵㐴㐸㤳挱㔴挶㈸㐷攱戰〷搲挰㑤㍣㐸㉦戹㔰㐲挱ㅥ㜵㌱㉣扥㥢㌸㙥攳〸攴㝡㔷戴ㄵ㉥ㄸ〱慥扦㌸㝢摢㡡愷㙡㌵㥡扢昰捦㙤ぢ慣攲敡㐶㘸㡥敥㘹扢㤴愵搶㐴晢敥挶戶㡡攸戲攰㠱搹㠹㘳㐶㔰㕤㔹っ搶挳㡢㕢扤㤲㐴攱〵昸㈳㌶㝣㍢㙤收扣挳㡢愸㙢摣晢昲㜹挷扤攰愸㜹ㄵ㝣摥晡〳㠵攰ち㘵㍦㈷㔹捥晤ㅢ晦㔴搲㜲㠵ㅦ㘱挴慤㑣㥢〳戴ㅣ㈴ㅣ㐷愵㔰ㅡ㡣㈱㥦㐱㈷戰摤㥢户〶㐸㈷㝢摡攸㐴〹㠲ㅤ㐲㜱捥扤㙡㠴㈲㥥〷㕡㐹㉣攱㤱ㅣ㝢晥㉤戰扥㜸づ㈵㐴㌸㥥㈳㌱㔲㜸〳㜲ㄹ愸㔳㠲㍣扡攲挱ぢ㈱晦㍦㔸㡡戹㜹㐳㜶晡㉦㌰戳㜸戶ㅤ㐵搷ㄳ㐵㍦散㐰㤱攰㌵㄰挵扦昷㈲ㄳ愷〲挳戳㉦㉢㄰捥㌵敤ㅣ㐰㕦昳ぢ扦晦挳〳攸㕣㐴ㅣ捡㐶㐳愸敤㈶㍣㌷㑤㠴扥づㄳ㠱挱㝢㘵㈲㥣㐰㐶㌰㡡ㅦ㥡〸㤱て㘴ㅥ〵㥢㥢〸㡣敤㘵ㄸ㠲㠹㔰㙢挲慤挱ㄳ搸ㄵ㌶晤㘳挷㜰昱㔶晡㠸攷㐳㘹昹㌳昰㐸㕤搹㔹扣㘰㜸㠶扤㔷㤵ㅦ昵㈴㤴㤹户㠴㥢摣慡ぢ㝢㕣扤㘱㡤敡戴㠱慦㈲昶戲敦昸㔳戶㜶㝦ㅤ㤸ち㔳攸扥ㄷ㈵㔱㝣〵㥥ㄲ挱㜳㐳敥㠳㝢扥㜳昴昷て㍦㝥㤸户搵㈲㕡㉤摣㠶㝣㉦㈱㝢摡ㄳ〸敡㈶㉥㡡㕣捥て㜳㑥攰ㄳ㈵㙢戵㉥愷つ㑦㔹㐱扥㙥挷搹㤰昰ㄲ㠴ㄹㄲ摦㜶㌰㌱㜱敦㈱㌴㌱㈷摡摣㥤敡挳㈶攵㈲㥣㐸㑣㕣昹昴攲戰愱攸慡挸㝡戴㌶ぢ摦㠳㉡㝡㤹ㄳ㐹㕢㠹㍣㜵㌲〹昱摤㜶㕤㜷㤰扡㉥㍣挸㌰散ㅦ㑢㈹挴ㅦ㐸㈱挹㠳っ㉦〴㈸㈹㜵ち㤹挲敤〰ㄹ㤱戵昶㄰㉦晤〱㍢㐲㐰㌶㉦晤昵昸ㄱぢ㜶ㄱ㔸㡣㝤昱扤㥥㘸㘹㡢挶慡㠹愱㕡㘵搳㉣㈲愳づ㉦㉣㤸㡣㑢㔳㤶捥〱㤴㙥搹ㅤ挵㤷っ搹㘱攰㉤㘴散㠲㑤㕦㕢搹扥挷㘹攰收〷昴㑣㔱㈹っ㘷㌷㡢㜱㈰㔵㌱扡戰㘹㌹㉣㈲ㅣづ戳捤㑥〳㔱ㄵ㜴㤶戳ㄷ愷㔲〴晦昸愵㄰敢挷㕢㐳㕦摥㕥㐳ㅤ攷昴㘳㠱晣挱晥扡㍥㠳戱昱㔶㜲っ㈴散㤶㕡㤵挲敢攱愷搱㠵㡢捥〹扤㤵㔵捦攲㈰晥挴㥣搵愷㜵攸㝦㐶慦ㄵ㘷㥤㘱㙦㠶戱㔳晡晦㍤㈸搸㔴晦ぢ挶摥ㄴ㈲摦ㅢ㘵昸㔰㘰晣㘴搳㤰つ㜷〴㥥㙤〴㙦搴挱㔸㔷㔹㠶扣挳摣㈲㍥㕥つ慢㤵〴㠷摦㉢摦㝥㌵愲搹㤷戶敤㐰㔷〱挸搸㔰攱㕢㄰㐱㕤晢愷攵㔶㝣扡㉤扥てㅤ昷㥣戰慡㥥敢扢㘶㌰戶㠸愰敦ㄸ扦㍤㌳㘱昳㑣㠹㙦戶ぢ戵ㅢ戱ㄳ㠳ㅦ㐰㥦㤳昳㄰搸㈷㘵昰㙡挵㈲ㄹ㔹搸㕡㈴㠳摦㈱㡤㈴挲㑢搴づ晥㘵收晤つ愳㡥㑦㔷攷攱敢っ㔸戴㉤㤴㕤攸㜱㙥扦愱挱慤挳ㅤ慤晢攰て㤲昵〹〴挷搴ㄲ摥昷〱敥㙢晢ㅥ愴摢㐶㙢昳搹戲㌷㥦㕢戹昰㌴㜰扡戵户愴㐹㠶敦攴ㄷ挹㘵扤㐲㠸㑢晢㠷昱㜷敢づ㕡㡥㌶ち㍡㡦㍥攸愶㈳㙣扣づ昷搹ㄶ愲摦㘷搱㔵㑣ㄱ攰愷ㅢ㔱㠶て㠲㕥㍥戲愲昸ㅡ㤶㐵〶㐰㍥㔷慣〲㜴愷敡愷㌶愲敡㤱㔸㈰ぢ㥥㌱㐸㡥㘵昱ㄵ㌴攴㜶㠵换〶㑢㜰搹㐲㥤㈵㤰搷攳ㅥ挸攷〴捦ㄲ㙡㈲㕦㐲㠷收㐴㉣㤴㜶㥦挸ㄷ㌷㥡㠸愰ㄵ愰ㄶ㥡ㅣ㝦㈴搶㈲㝡ㅤ搵扡㑤攰㄰戸〰挳ㄴ㡢㤴㌵挵㌰戴昰ㅣ㌱㠳昴换攸敦㑢㠷㝦昱㈲搳㕦てぢ㈵〸㔱㤵㥥㍣〵愱㥡晣㘷㤲㤳昷㔰摡㝤昲㥦摡㘸昲㈳㤴㤱㥣㠹ㅥ〰っ昵㠹ち晥愸挵㌴㤰攱㍥昲㈷捥ㄲ攰㤷㥡挵㠸㠱ㄲ搵昷〲㌲攸换つ㔷慤㉥㈲ㄳ昷㉤㜰晤ㄹㅦ昷㈸晢㠸ㄷ㈱改换㈹㠶捥搸㘲愸ㄵ㑢㜶攴㠵摤ㄶ戲〱㑢攲搷戲㕤㐵㝡戱挷〸扦昸㘸㡣㤸㘳挷攲㉦愷戴㈸收〴挲〸㉤㔲搲て㌷㔲㝣㈴㙥晣晤㘷㕡㉥㔳㔴㈰㠱㝡挲挶愴㌳搵昸㠹戸昱〱㝣㤵愵摡攴㜸㠳㠰改愵戸㌱改㔱㌵㝥㍣㙥晣㤷〳㝢㥢㡤㘳㍡っ㐷㉥㤰㐸㌲㙣㕤㘵晤㈷扥搰ㅥ㐶昳㠲㐹晤㌹㘰㠶挵㤴㥣㉡㜴㕣㔷ㅡ㜴㄰㤷㐱㍣㝣㈳㍤㠷扢㑤戸〲〲㈱ㅢ晥慦ㄲ㡥攳捥搳慣ㄱㄸ昸〴㝡つ挱㘶㑦㔷㑦散㕣㌴攷㍤ㄴ昴㥢挷㝤㥣愹㙡摢㡡㐴㘰づ攴挳晤摤挴㈹㥦㘱㍡戶昶㈳づ㤲㘹扣㐳搲㥢昲㔰㠱㤵扣昸㔰㡣搹摣㘳㉤㥡搱ㅦ〵㜲㈰ㅤ〱㤹搱ㅦ〳っ〳㌱扣慤㥣ㅢ㈱晦㉢收晥㄰㉢㍥㑣昰㌸㐰㔹㤰搹㐹〷挵㈷〰㠶攳晦㔱挵搸㥡昲㤷㘸攲攱昸㘵㐹㌲搲㍦捡づㅦ〳攸㠳晢㔶㐴㐴㔸搶㍦㡥㤲攴㑢㈹㌸搴㑢㍦挱㡡㑦ㄲ㝣ち愰㕣攰㘴户扣㙢㕣㔳㡦㥡敢搳攸㉡ㅥ㈳挰㑦晦㑣㤴攱㐳㠱晢昰㡥敥戶㌲㡦挲昱㠷晤〸㜵愶扥攰扦〷㕦攴慦㜳搱㝤昸ㅦ㤲ㄴ㤴㘱㥦搷摥摥摢㔸㘴〲摡攴敡户㡡捤㝥〵攳㜰㕤慤〸ち㐷愴㔲㈹㘹㐵㐱㝣㜳挱挲挵ㅢ昸㤶㐳慡㐲〸搲㠰慡㜰愲㡡挳㈸搰㍦挷愶挴㌱昱愴㝦㥥㑦㐴慤摡挴㉦㐴ㄹ㍥〸攲㔵㜵㝦㌰敡ㅥ扦㤰戸㔶ㄵ㔶摢ぢ㠹㝦㔵戱㤲㝣攱㤳ㅣ㑣㈱ぢ㤹戴㔶㈲搲ㄴつ㝤〵㤹愱扥㘱捥敤〱晣戴㡢愲㝡戶㜶昶散㍦㠶昳㘳㔷攷摦昳敥挱㈷㕦晡昹ㅦ㍥晢慢昷ㅦ晡昳扦㥥㝡敡㔷㝦晣散㡢晦㝡㘱昹搰㑦㥦㝥晡㈷昷㝥晤挵㍦散㌶扦愱㍤昳㡦戹㙦㍣㌲㜹晥㤱㠷捣搳户ㅤ㝤攴扤て摥㍦戹㜰搹㜸㕦㕦㝦晦㉤愳㍦扢敡捤㈳㡦㍤昴慣昸昱㙦慦㜴㠴㕡㉥㕥㤰㥥〶㤷慤愶昱㔵㘴㌰つ捥昸㌵㥤〶㤷慢㌶㙡㌹摡愸㘹ㄴ㤴攰搳攰〴㔴㠵㤱慥ㄸ昸て㠴愷戲搲</t>
  </si>
  <si>
    <t>㜸〱敤㕢㝤㜰㕣搵㜵摦扢摡昷戴㜷㈵㔹㡢㙤㠸つ〴挴㐷昸戰ㅣ㐵戲㉤㠳㈱㡥㉣㑢㤶㉤㤰㉤㘳挹㐰ぢ㔴㍣敤摥㘷㉤摥摤㈷摥㝢㙢㑢㠴㤶㑣愷㈴㌴㔳㠶〶㘸ぢ㈹〱〶㤲挹㐰摡㤰㜴搲㈴敤〰㈱挰㌴㘹㑡㥢㈶㈱愵㤹愴㐰㈹搳づ㑤㍦摣㡦㜴㤸㤶㐲㝦扦晢摥㤳㜶摦慥搶㐶㜱愶晡㈳搷愳戳昷㥥㝢摦㜹昷㥥㜳捦挷㍤昷㌹㈱ㄲ㠹挴㍢㈸晣㘵㐹戱㜲收挴扣攷慢㔲捦㤰㔳㉣慡㥣㕦㜰捡㕥捦愰敢㕡昳㘳〵捦㙦挱〰㜳慡㠰㝥捦㤸昲ち户愸昴搴ㄱ攵㝡ㄸ㘴㈴ㄲ改戴㑣㤲㑡昸㤷㡤ㅡ㤲㑦㐹愲㈵㐶㈵愴〹搰摥ち㌰㌹戴㜳㝣晡㈶扣㘴挲㜷㕣戵戱敢敡㠰搴昶扥扥㥥扥㥥㉤㤷昴㙤敤改摤搸㌵㔴㈹晡ㄵ㔷㙤㉦慢㡡敦㕡挵㡤㕤晢㉢搳挵㐲敥㑡㌵㍦改ㅣ㔶攵敤㙡扡㜷昳戴戵攵搲扥㉤晤晤昶戶㙤㤷戶愷㐱㜹摦搰捥晤慥戲扤㤳㐵㔳㤲收昸搰捥㥥㝤捡㍦㔹㌴㌳愰〹㤲挳㑥挹㉡㤴㑦ㄲ㔱㠳慣摥㍣慣㜲〵捡㐴㈹户㔰㍥搴㠳㘹搷㌰ㅡ慤㑢㝡㐶挰昱㥣攵昹㐳慡㔸㍣愰㙣㡡愳扤㐴㥥㈹㔷㤵㜳捡㕢㔵摡㌵㤷㔳挵戰摢㑢㤷慥戶摣㝤㔶㐹愵㔸改㉣〵㜲ㅢ捤慢戲㕦昰攷㍢㑡〷㍤㜵挰㉡ㅦ㔲ㅣ㘲㤴㜶㔷ち昹㔴㑡愴㔲㠹㤶ぢㅢ㑤㐶换愶㘷挴捤つ捤㔸慥慦㕢㤴㕡㕦愳戱㔵㍢㐴㑦扣㘶㕡㥣㜶㔷散㈹㡡㘹愲㔰扡㔲戹㘵㔵攴㑢㈸扣敥搸㈰捤㤳㠰昵ぢ捣㠹㔶㐳挱㠸戶㔰つ戸ㄴ扥㐵戶ㄱ戴〳㤸ㅤ〰敢㜷捤昹㜸㠱㔵散ㅡ愹㤴昳攰㜲搷〱㜵㜳愵攰慡扣㕣挵㠱㥤〰㈲㜵っ捡㔵㑤㠸㌴㤲㔳㔶㜲㙡㍡㌹㤵㑢㑥攵㤳㔳㉡㌹㘵㈷愷づ㈵愷㘶㤲㔳㠵攴搴㑤挹愹挳ㄸㄳ㤵㜴㙢㙢㌲㉣户摣㍥㝦挷搶敢捥搸晢㘸改㤵㔷㑥扤㜳㐳搲愰㍥昵㌷㕡㔵㥣㘱㠳㥥㔷㈹捤㔲㤱㐳㘱㤲搵戲㌴散昹晢㉤户攴㥤㕣愹㐳收挷ㄳ晢愰㔷晡搹㡢ㅤ㉦㌹㈹㘲㌷㑦〱戳搶ㅦ㉣ㄷ㙣挷㉤㙤摣㕢㈸㙦敦敤改摤戶㜱慦㌵㠷㑡㕦㥦㕣㑤㕥慥〱㌰搷〲戴っ〳㜵㉡㔱愷〱〸昱〶攴捦㍤㜰摢攰昸换㕢㙦戸㘹散㥥㐷㜲昷㝤攳戹捦㍦㈷㘸〷㈹㐰㜳ㅤ挰㠶㌱攷搰㍥㤰㠷㜱摢慢㉣扥㘱㑢晦挶〹㍦㍦慣㡥昰㙤㥢㌶㡥㌹㌹㡢昲摢摥㉢搷㘳扣㍣㥤㑦㥥〱㠰昷㙤㤲㘷ㄲ昵㕥〰㈱㕥ぢ摦㜷摦戵㝢ㅥ攸㝣收敤昱〷㌷昶㕤㌲扡㑥摤㈰㘸㜲昵晢捥㐶㘵挳愴㕢㠰慥㔶㡡㤶ㅢ慥㘸㔳晦挶戱挲㘱㔵㉣㈸捦挷㉢㌷㠷敢摢摣㉦扢㌰㕥㥥〳㘰㥥ぢ㤰ㅣ摥㉡捦㈳收㝣〰㈱㝥ㄸ扥敥晥㐷㉢扢づ晥攷敤扢敦扥敤改敦㙦㝥㘳昵换敤ㄷ愰晢慡㔰㠱㠶㕤敢㈸昴㘳搱挰㙤敡挱愲㑥挴戲挳戰摢晤昶㈵㜶㕦㕦扥扦搷摡㙣ㄹ㔴㥦ㄳ戵㈷ㄴ㐷扢㝤㑤愱㥣㜷㡥㙡〳搳㙥㡦ㄴ㡡搰㔹摤攸戴昱ㄳㄸ㐹摤敥戰愱捦慥㤵ぢ㙣搱㕡㝢㐸戹㍥慣戲㍦扦戸㔳捦摣㘹㜹㙡戱搹ㅤ搲摥改㐰晦扤㌳ㅡ㜷㑥昸㤶慦㑥㡦昷㉤ㄲ愹㝢㙣〲ㄶ㕢㜹㝡㑡㘷挵ㅦ扢摡㉡㔶搴攰㕣㈱攸㝥㙦慣ㅢ戶摢㤹㕥扡㜷挴㔵㌷㉦昴搶捤㘸㄰㝥晥㠸愶㕤户捡愰㉢㤸㔷搷搰㡣攳愹戲㥥㕥㜷㘹㝦㈱㜷㔸戹ㄳ㡡㔱㠲捡敢愵㥥捡慥搰㠱㜴㡦㤷戱㔰戸㠴晣戹搵㔸㌲㕡㤵昳㉡㡦昹捥㠲换昳㤳搶㜴㔱㥤㔶㌳㈴㜸㈷㍡搶搷愰㐷㥣㕣挵ㅢ㜲捡扥敢ㄴ㙢㝢〶昳㐷㉣㌸慤晣㕥㈷慦㔲扡㈴〲㈸ㄲ㉤㉤㐲㈴㉥㙡㘴㈷㐹摢愳㝦愸摡㈴㌴㡤捤〷㔷㙤㈲づ㙥攸㔷ㄶ㈸愳㔲戵挹㌸晥攲愶㌳愹摥㠴ㅣ摤摢㜴㜴㠳㑤捡㠷搶搵㉡㕥捦〱挸〷㜲㈸㉡㙡㘵昲晣愵㐹㉥敥换攳捣戴㑡㉡っち㌹扡〹搳㌴搹㠵扤昷戳ㅤ㥣㑣慥〹㔷扦敢〸㐲㤳㍤㔶㌹㕦㔴㙥搳㤰㔶㜰㐶昲㐲㠲㡢〸㉥㈶搸㐰搰つ㘰扣〸ㅢ户㈴㐷㘹㔲挵㥣㤸㌷㡥ㄶ昲晥㡣㌹愳ち㠷㘶㝣攰㄰ち愷搳㘴㜷ち㠶晥㉣挴挱挳㌰挰㕦搷㘱昰晢㠱㤵㍤〴ㅦ〰挸㘴ㄲ㘶㉦㝥ㄳ㘶㐶昶昱㘷ㄳ㐰㘷ㄴ㥢㜵〵㍢㌳㤳㌰ㄸ㜷扣晢攸㠸〱戸搴挱ㄸ愲㘵捦㈸㠱慥搷搲搲㠸ㅢ㝢㉣㙦挶愷㈲㌶敤搴㜱搰㘶ㄲ摤〲搰摥て戰㙦㡦㉡㐲㡤㑦㔶愰㙤㌰㜸㍡㙥㐰㐷愷㝢㕡㘹㘲扥㥣㥢㜱㥤㌲㑥㈱挳㤶㙦つ收㄰戵㝡挲㌲㑢㘳捥㔰挵㌷㑢㝢ち昸㘹㉦ㅤ㔰戳捡昲㠷㘰愶晤㡥搲ㄸ㈲㕥㙤㐷㐷昳㜳㐶㈹〸㔶㠷㤵㤷㤳㡣㙡㐷㘱㤶收㑣搴㘰㘷摢㑢㌴㌴㙡捥㈷改搶ㄲ㈲㈵㙣㈷㠹㐱摤晡愹愰挶㈷㍢㌴㉥㝡㍡ㄳ戶㐰㈱慢慢㔵㔴摡㌴㈲愰愴㥤㌱㍣㈸㕣㜸㉡㠴㜱つ㍡攸ㄷ㡡㕥㑦挸摥㥥㘱〷愷ㅥ愵捦㘱㘴扢㘹㘲㠳㤹㑤㠵ㄵ㔷㜴㠶挵攳戹改㠰㉣愶戲摢㜵㉡戳㡣㤱㑥ㄶㅤ搲㑡挸慤〰て晤摢攳㤷扦敦㔳㑦扣ㄳ晥摥〶ㄵ搲㐵㌲㜲㤶摣敦㙣攲㐷ㄷ戹つ㍦㤹㘶㝤〶愳改㠶㤶㜶㠹〸㥥攱㔵㝢〹慢㥤㜴㤵㍥㤲愴㜵㘳㝥㔶㜵㤴慥㜱摣挳搳㡥㜳㤸挲㕦愵㕢摥㡣㔲㍥攳晣戶昰㔸挳扡㄰愲愵愵㈶㜶慦㍡㄰昰㠴㘰㙥〷攸ㄸ㉣ㄶ扢㈲㡡㥥昹㈱愰㕡攰㔱捣〱㔴摥戳慢㙦㔳㤷㍥慤㜴搱㌷ㄷ㜱㘶敥㤹㉢㝡㜳攲ㄹ㉣㥥㔱攱㠳㝦扤昶敦慦晣昵㤷昶㝤攱戹㌷扦㝢敤敥㕦㝤㔵㝣㉤散愸㡢昵戹攱㥢〴㍥㌵ㄱ㜵ㄶ㘳㙢〲㥦㍡㤷ㅥ㔸㤵㥦〷㉥㉢㉥㜰愹つ㕡㌶ㅣ挷㔳挷挲㤶㈵㥤搴捦摤㝥愳㑣㔶攰昶㜷㐲㔹挴㔳㔰㍢扡㜹搴㙢㡢ㅣ㐶㕢敥㈲ㄸ〱㠰戳搶挶ぢ扥㝡㑦搰ㄴ㍣昹搱㌷换㔱㠲㉢〰っㅥ晦㥡㝢㌰愸㉢つ㕡㡡㐷昰㡥搲戰戲㉤愴戸戴搷ㄱ搶晦愷㔳㑡㈱〱㔸攵㤱㥡㉦〲㜳愷挱㌷攳〱㙤㙤昶〵㌹愱晣㙥㔵㥥㠴攵昵㑥愶慦㌹㤹㍥㑢㕥㠹㜵㐴挵昸ㄲ㌶挲㠹慦㠹〹搳搶㈳っㄸ愶愶ㄲ㘹慥㤰ㄸ挹挳㘷扤㥦ㅢ〷㌶搳慣㑦㌰㙢挰慤㈱改㕢捣㐹㠰ㄶ㈶㌲攸㑤挴攳愱㜳愸昳ㅡ㡦㠵ㅤ㜵㐹〶收ち㜴㝥攲㕡㍥晦㔹っ㙢扣换㝦ㄱ摤昲㍡㠲敢〱慡㜶昹㉦〵㑤挱㝣㠳摥攵㔳ㅣ㜴㈳㠰㘰搲㐱㈷㍡㉣㔴愲㈲ㅥ挴㍢挸㐰捤〴㈶㈸敡㤹愰㠰捤挸㈶㝤㠲愹㡣〵㈶㐸㌲㈱㘰挰扤攱㍡敢ㄸ㜰㑦搸㔱㤷昵攸挲戳㥡〱㘵㔴挴㈷㌰慣㌱〳㘶昹㡥㥢〹㕣㠰㉡〶昸㐱㔳㥣㠳㕦捤㠰ち〷ㅤ〱㄰㑣㠳㘸〶ㅣ㐵㈵㉡攲づ扣㘳㠱〱捣㤸搴㌳攰挳挰㘶㘴㤳㍥挱攴㑡㈳〶晣捡㔲っ昸攵戰㈳㥥㠷㌱㜸慡㠹挷㤵㍡昳戹㜰㐲慤㜲㈲っ扤㑤ㅢ愹㉥摦㙢戳〷㉢扥㌳㔲昰愱攵敤㌶〰慡晡㤱搳昵㘱慥敡愱㙥晢敡㠲㍡㑡晤㍥扢扥ぢ㐹攱愱㡡攷㍢㍡㘴㍥慢扥㝦搸搹攷昸挳〵㙦戶㘸捤㥦摦愰㍢攸戹㘶㐶㤵㤱㕤㜰㤱㘴㌸摥㈰㘷㜶㔶攵ㅢ捣㜱挲愹戸㌹㌵㍡扣ㄲ昲ㄳ㈲㠸晤ㄳ〸㉦㘱㙤挵晢㤶昶昲㔵㝣攷ㄹ㌵㠹㤰㔴㉣敦㜸㙢晥ㅡ㥥㙦㍢扦㙢㜲挶愹㜸㌰挹㕥㐲摥づっ㡣㤵挰㜶㤷ㅦ㐵ㄵ扢摥攰昹户昹㜶愹捡㝥㌰ㄹ㤷戱㈱攲〰搷ㄱ愶搷㐶换㕥㈱慦㌲㘱ぢ〹搳㔵㘱㜵扣攲搷昴㔸㜳㙢挲ㅥ挴搰攳㘵㙣㠳㥣攵收㔷㠲㠴戰㌰㤴㐰㍣挲挴扦攵㌱㍤㈰㤳㐸ㅣ㡢敥搷㡥摤〶挵晦ㄸ搰攴昵挵昸㙤㜸愴㔹㔰㑤㔴慡㤲㐷㌴〸ㅤ㘴昷〲㍡捤ㄶㄳ挶㕡ち㐱扥㜸㤵ㅥ愱戰搹㜱㉦㔳㔴㙢㙡㥢㍡挶㤰昶攰戴攷ㄴ㉢扥㕡戵㔰搳㑡㉦敤〳慡㠸㍣昳ㄱ搵扥㔰摢㥦昳㤱㉡㕤愰挷㈴摦捡㤱㄰㌸㤲ち愵㈴戴㥣捣㈶㥢户㜶ㄱ搴愷㘵㑡ㄵ扥捤搶攵㕦〶攸收㠲昲挹晢㔹ㅥㅢ挸戰㈴っ愶㡦攲㐱㐴慤摤慤捥昴㔱㤳搶㐴〹攸挰摡㘹㐳搶ㅥ攱㤸㘴敢戰戵つ㐴㈶㥤户㌸㥤㔴㥤㈲敥㑢晤㐲捥㉡ㄶ攷㔷搹愳攵㕣戱㤲㔷㘳搶戴㉡㐶昶㥢㜷ち㉢㐳㕥晡㘶㌹㤰㔵ㄳ扥㠴㑣ㄹ挵昵㜲㤴㔷㕣戶挹㑢挸㍢挰㔶敤㝥㐱㈳㈳㍦㡥ㄶ㐵挳愴摥扢㑥慢㘶昰搰敡挵㑢〱㝤搳〹搳㔶㠷愲㑤㘳㡡㘹㈱㌳慢㌵慥㙡搸㤸㠳扢㥣挳㉡㕦㠵摡㔳〸㔰㉢㐶慦戴㤸㑣搳㕣慥戳〱慦㔰㡥扤昳昲㑢ㄷ晤㘱晦攴㘷㜶㉣㙡㑢愰ㅣ捣㠰挶㤳㔳㔵捡愱攳〰㙤〴㤹挹攸愴〵ぢ㠲㠸挹㠲㕦㔴㙤戶敥搷昵㌴㔵㠲摣㙣戵㈷㘷㤰攸ㄹ敥戰㜷扢㠵㝣戱㔰㔶っ㐸㜰㡢挳摢攵㌱㜵〸昷つ晢ㅤ慦挰㉢戴づ㝢搲戵捡摥㉣昳㜹戹昹搵㌵㉤㉤㉣挳摥㔹㈸㐳㠱㠲㜷戲摥㘹㑦捣㌸㐷昱㌹㐴愵㔴摥㙤捤㝡㉢㐲㔰㡢愶㈷搰慡愴㐸㈶㐵㍡㤹㕥慥慦搲改㌷〶〴㠹㑤攰㝡㤲〰敡㐲㠵㘱慥扡㠹捥㔲㔲攱㡤て㜵㤶昳慡戹㔱㙥㤸㙥㕥昸㥥㠴㜶㔸晥〶㥦戹ㄳ攰㡡摤〷㐷ㄷ敦〹㝦慡慦㐰㡣て㠰㕥ㄳ㜷愰户挶挲愵〴〳昹㔵挱㜶㈱㡥扢㐷㙡愹戳ㄵ摦㠲ㄹ㕢㡦攱㙥㠴〷攵㜰㔶㐷㤰㉥㙥㠷昲挳晣㈲捤づ扢扢㉡㘸㌰扣挳捤慥ㄷ昶つ㌹愵㤲挵敤挵慤㌹〱摢慤搲㍡搶㠶㌵㤱㌶㠰摥㠳㈱捡㥡〳捡㥡搳㈸戸㘴㕥㌴敡㍡㘹㌹㠷㉣户攰捦㤴ち戹㌴ㅢ扣っ㕣ㄱ晢ㄲ㕢㠸㤷㈲㔱搱㥢ㄳ㠱㙢㍣㤷㄰㘴愱㈱敥ㅥ㥣㈵挸㍡㡡ㅦ扢㌷愹晤戸㔸收㉤づ戶慦㘴愴㉢敦〲㘰づㄸㄹ昶㔰㔱慡㠳戰㜰㘷ぢ㕥戸戰㕢晥㘶㔸㘱㈳挵晢㡤愶㠹㜵摥㠲㘴挶ㅣ㉢㍦㠲晢㘲挷㙤つ扦㕡㑡㐳戴㌴㉢㙥㤶㤷㈹㐳戸㠹㐴搶昷〸㘲㘱㌷㑤挴〴慥㈹㔲扣㠶㌱〳ㄹ㌲挰㑣ㄸ㐶㕢扡搱扢㐶㈳㕡攷㠷㐹攷敡㡦戱㐶敢攸晦搳㔵㤷㌲㐵〰㠵搵㔷㑣㥦㐰㔵摥つ㈰戶〰㜰㍤戱〱昷㜰挰扤〰〶戳昵㜱㉤㔹昲攲㠱挴㡤ㄲ㉦㐴搲㈵㉥〷㈱㠷㠹㙢ㄲ㕣慣㠰㈵㘶㕢扡㥦㘴㝦ぢ攰捦㕦㜸㠱〹㡣㠴㘰㘶㍦㝡㍦攵㤱挹㤰㜹昲户〹㝥〷挰㘰晥敤㕤攴㌹ㄹ㈹挹㠵ㄳ愷づ㜶ㄷて㤸ㅤ㜶昵㜹㜲㡤ㅤㅥ㉣慢㡥㡦㌱㥣づ戲愰攷㉢攸㜰㠸昵㠱㙤㤱搶㉣摦〳㘳摢搳㝡㘷ㄲ㘲ㄸ〴改㜱ㄳ㡣㘱〲敢㥥㕡戴敥㘲ㄷ㜰戴昰昲㍥〰挱㉣㈷つ㈷昴㐶㐷㑥昲㤳愸ㅢ㐹㡤愸㔷㈴㘰㠲㜷散攱〰晣挹摦〵㠸㡡ㄸ㐵㉤ㄲ㍥㤱攱敥㝣〰㔵昹㈹〰㜱〵㐰㠳〱て㜲挰㐳〰挶㤵〰㜱换㔱㥢㕦っ戳㤰㈹晤㘵ㅡ慦攳搲戸搹搲昷㜸㠶㔶戳戶慡晢㌷㌳戸㝡㑢攳ㄹ搴㑡㥥㌹〱ㅢ慣昲㤹㘰〷㜱㕢搳㔸㈴㤳㈹ㄸ㈲㌳㝥摢㔲昷㕡㤲㤸㔰㍡〷㉡㤸昷㌳ㅦ〶㘸㘳摡〴昴愷昸ㅤ㔰㉦㄰㐸捣扣㠳ㅦ㕤㜰搰㝥㠴㤵㡣ㄸ〷㡣ㄶ㙥ㄲㄳ愸挵愳愸捡㑦〳〸㈶散愸ㅡㄴ㐴㈴㐸㘶改㥡〸昲㍡㜴㙢㐱㝥㠶㑦㌱㤱㔷㈳挸捦〲㜱㝣㐱㌲攱㔷㉦㐸㘶晤愲改愲ㅡ〹昲㌱㔴攵攳〰攲㐶㠰〶〳㍥挷〱扦挷〱ㄶ〰㠵㘹晥㍥㐰ㄵ㤳㌶㌵㘲搲ㄳㄸ〳㈶㈹挰㠸㘸ㄵ㤳扥〰戴晣㈲㠰㈸〳挴㤹㌴ぢ㕣ㄳ㈶㌱挷愷㤹昴〷㈴攰〲搴㌰改㑢㐰ㅣ㥦㐹㑣ち搶㌳愹〲㙣㌴㕤㔴㈳㈶㝤ㄹ㔵昹ㄵ〰挱慣㘱㠳〱㕦攵㠰㍦攲〰㈶ㄲ㌵㤳晥ㄸ㤵捣挲㑥摡摡㠸㐷㑦㘲〸㜸挴㕣㘲㐴戳㡡㐷㑦〱㉤㥦〶㌰㙥〷㌸戱っㄳつ㜳戶㉡敤愷㔳昶愷搸㔷㔵慣㈲㍥昰ㅣ挷㜹搳㈷㙡㈵〴ㄹ愹攰搴㝦㕣ㄵ搵㑢戸敥〶㙡㘷㥣〷戵敡ㅣ慥㑤摦㔰㉣㉦㉢㤰㌱〶愱改㈷昶ㄶ敥㥤摡㍢〳㍡搶㡣㝣㠶㄰ㄶ晢愳昸慤摦㕦ㅦ㙢㠴㌵㜸挶㙤ㄲ㥣挷づ搴愴扡㘶㌱㤴㘰搰搸㕤攴㔷摤㡤㘲㤰摡ㄸ晤㔹扥晥攳㡤收㈰ㄸ扥敢昹㍥ㅦ㔶㜴㥣㜰ㄷㅡ㜱摢㕤ㄷ昵愵㌰〸愹㐲挴㝦ㄳ晥㝣ㄱ㌱㌷慢戴攵㐱㡤㐱㐶搰㡤㐹㍢㉥㤲〸愹昸㉤攷挲戳ㄷ㠰㔴摢摡搸愷㑦晡㌱昶摣㠹㍦攳㜲㠸㘸挹攷㙢愵挲㘷㔸捣㍦〱㔸扢户㤰㜳ㅤ捦戱晤慥〹㥣ㅤ扢昸㌱㥣㡤㉣挲愰戱つㄴㅢ扥㤳ぢ㑢㤵昹㉤昴ㄱ㕥づ㘵づ㤷㥤愳㘵㍤ㅢ挳攳㌷㠱㥡㕦慤慤㝣㑤攰㤷㔱㌹て㕣捣㌲ㄴ攵挳昲㥢〰ㅤ㉤㔹挶㜲㉣㔹挶㜳㉣搹㝢㠲摦㐴㤶〱ㅣ㑢㈷㐳㉥㔲㌱搹㍡㤹㈵换㐰㡤搲㌴晦ㄴ㘰搵搰捥愹慡搳㥥昹㉤攰摡㠱搳㡥昶〰扥愵㌳晦っ㤸㔳㠰愹晤㌸㍣换㐸㡦㔴ㄶ㍦愱㤶㝦㠱愶搰㈱〷昱摦㘶㉢晡㘳挸挱捤㈳㝡挱㕣㡡っ昵㠴昹ㅤ㠰㈵攵㈰㝡㌰㡣戲愸攵㘵ㄴ㡤㘴ㄹ㜲戰㘴ㄹ㜶戰㘴ㄹ㘳戰㘴ㄹ㘷戰ㄸ㡦〰ㅣ搷愲㠴㑥㥦〲ㄲ搳㈲㈷昲㐲愵㕡㕢敢㜲昸戵搶〵昱㠰戶㐴㍡㑡㌰〹㡤昷㘳慥捤㡤㐵昴㔰敤戶攴挳㝡敢扣㠸㡡晣㍥㐰㈶晢㈸愰摥㌱㤴㤱愴㔰㈴攵㘰晥〰㘰㌵㠴㠱ぢ挴攸〳ㄵ㙡㔶昶搳挰敢昱慢㌹㜴つ挱㡦〸〶〰㠴づㅥ搸㝡㤹慤攸㡦挱㠳ㄶ挹㌹㤸㜷㈴ㄲ㐹㤱㔰ぢ挴搹挰搶㜳晦㌱摤つㄶ㍦ㅥ㔵㍥ㄷ㔵ㄸㄳ戰㠸㈷〰挸㜸㜱ㄶ㐸㤰㈹㝡㘲㝦〷㡣㝣ㅤ㈰㤳愵户搷戸摡挵㐹㉥㉥晢挵愸㜳㍤㉡晡愳㘸昹㘳搶昴㑡戴㠷㘷敢㥦〱ㄶ㔶㐲て慦㔷戲ㅡ㉦慢㕦㐹戶攱㑡攸挳㔹戲昴攳㉣㔹㍡㙤㤶㉣ㅤ㌷㡢愰㐳搶㉢改っ㔷㤲〴㐲晥㍢挱㝦〰㘴戲昴挹㑢慥㠴扥㕡㜷㜶愱愲㍦户㤶晦捤㥡㕥挹㌳愸㘹愱扦㠵ち昵㠸㝦攲搹〸ㅢ敤㜲づ挹㍥て愰〹扤㡤㑡㐷㡢㐱㉢㜲昹搲㌷㑣㔵敡摣つ㕦㔱昳㕤敥㉥㝣㘷㍢捦㔵戴攰搴ㅡ㐴搳愹攴㘵换愳挵晤㥦〶㈹晥ㄹ〲ㅣ晡㈹攸㜰㥤㡢敥㤳ㄴ捦挶㥦㈴㡢〴捤㑡㈷㕢摢〹㍥㐴愰㔹昸搶摢㑢㝣㜱昵㍦㘱㐷晣㡢慢散户昱慣㘶愴〹扡ㅤ㉤㥤㔴㌸〳㝦㌱ㅢ㝢㡣攴㔹㜶㘸㤸㐸㠷扦搹ㅤ㥤搴㑥晤挴つ攲㥣扢〷㡤㔷㙦㡢㝦ㄵ㤷㜹改搱搹敤㤹慦っ㕣㝣晤㕤捦晥攴愲㈷〷〴搵㜰㜱昶㤳㘸〵戳晦慦愵㘶晦㤳戰㈳㝥昳㥦愵昶敡搹户〷戳愷㐶㥤挰散搷敥挰㌸㤴㜵㍢㍡㕦挷㑦捤ㄳ昱搹攳㡣㡦昲愳㠱て慦晤晣敥扦扤攵摥〱㐱搵㙢㌴晢㘳㑢捤晥㕦挳㡥昸戵㝤㤶ㅡ慢㘷扦㍡㤸㍤戵㠸㝣㍦㘱摥㘳㉣捡摡ㅤ㥤㔴㍤晤攴㔲㌲搰〳ㄳ㝦㌹戰㔹㤷敦つ〴戹敡扦ㅡ㄰㔴扦㐶慢昹挷愵㔶昳㐶搸ㄱ扦㠳捦㔲㙢昵㙡搶㘱㌵㜲㍤挱改〰ㄹ㠳㉡㝡扣摣㐷搵晦〷攰㙣っ㥢㈶扣捤づ搰搴㉡㝤搱㕡搴㤱㐵㍢㤲㠵㉥扥挸ㅦ㐳晥ㅢ㈹㐲晣ㄷ愸搰て㈳㉦捥搳㙤㤴㡥㤲扡挵㠷㑤㝢摣㐵㝥慡搵ㅥ昵㤰㘵捦愷昱㤹慢捦晦搵戴ㄲ㠲㝣挴㝡㈹㕡ㅦ搸ㅦ摥㤳㈷ㅢ㠶㔹ㄷ愰㍢㥥扥慡扡㑡㔸攴㐷㜴㥤㤴㘴㡥㜱㜹㈱扥㜹〶愴戶昸㘹戶㡥敢扣愴㜸ㅤ㜲搷捥敦挷㥢搶扦愳攷㥢㐸攲扦攳㔰捣戴㍦㐲慦〱㠷㜸㜹㌶㔱扤㐰㘹〰攵㐲㍢扥㈸〶扣㈳㝣㈲昶㐱㜹㕢ㅢ㔷㍡㜹晦㘵㠳晦扢昹㙦〶㤱㈳㑤㈴戸㝢㌴愵㤴㜸㈵㥡㐲攲㈳㠹挵㈹㥣㡢㐱㌸㑤㘰ㄸ㐰㐶㥥㠷㕡搵敢〵㉤㐳ㄵ㡤ㅦ㌶愴㜱㐱㉤㡤ぢ㘳㌴愸㥦㔵㌴㕥㙡㐸㘳㐳㉤㡤敥ㄸつ㙡〵扤㤴昸ㅥ㥥愶㙢昸㈰ㅡ改愴㈹愸㈹扡攳扢㘱〷㙤㝡ㅡ戹㘴㙡㡦敥昸㑥搸㐱ㅢ㉣㝢㠱㌵挸昶ㄳ摥てㄸ扢摣搳㔰ㅦ㥥ㄵㄴ㈸㘹挸㑤㘱㠵つ㐱戶㙢改㙦㈶㤶㕣㈷㕡㙥〹㉢㙣〸戲㔵㡦改㈷㤶㕣㈵㕡㙥つ㉢㙣〸戲㑤㡦戹㠴㔸㜲㡤㘸㜹㘹㔸㘱愳㤳㙢扥〶㤵攴㥣挸摤㤸扦昱挶㌷㍢㔳㕤愷愷慥摤搱㝥晦慢摦㝡敤敥ㄷ慦摦晥て㙦㍤昰挰㡢慦摦晤挲㕢㑦㑥㙦晦挶㈳㡦㍣㝦挵㐳㉦扣戶摡㝥㌸昹攵㌷挷ㅥ扥戵敦昰慤㌷摢〷㌷散扥昵ㄷ㙥扡慡㙦晦㈹摤㉤㉤慤慤ㄷ慥昹收扡㡢戲ㅦ戹昹慢攲敢㍦㜸㑦㔹攸㜵昲戵摢昸㍥ㄴ〶搸㔹慥㔷㕢戴换㔰改㘸ㄱ㝡愵攸愸㐹晦㘵戹㘲㍤敡㠳挱㈸扤搶扡㔱㕣戳ㅥ昵愱㘰㤴㕥㙤摤㈸慥㕡㡦摡愱㐷㘵㌹ㅤ戶㍢㔲㠲㜳搰扢攱㙢攱㙥搸〹㝣ㅡㅦ戶昰戵扡攳改㔸〷摦愴㍢㥥㡡㜵㤰戸敥㜸戲戶愳敤晦〰挵愸㜰攵</t>
  </si>
  <si>
    <t>Profitability Ratios</t>
  </si>
  <si>
    <t>Chapter 2 Problem 15</t>
  </si>
  <si>
    <t>Chapter 2 Problem 15 Suggested Answers</t>
  </si>
  <si>
    <t>Interest payments</t>
  </si>
  <si>
    <t>Times burden covered*</t>
  </si>
  <si>
    <t>*Principal payments in year t equal "Long-term debt due in one year" in year t-1.  The tax rate equals total income taxes/pretax income.</t>
  </si>
  <si>
    <t>Interest and principal payments</t>
  </si>
  <si>
    <t>**Consider the ratio N/D.  What percentage decline in N causes the ratio to equal 1?  N can fall to $D, or in percentage terms to (N-D)/N, or 1-1/(N/D).</t>
  </si>
  <si>
    <t>Percentage decline in earnings before interest and taxes before failing to cover:**</t>
  </si>
  <si>
    <t>Chapter 1 Problem 14 Suggested Answers</t>
  </si>
  <si>
    <t>Use the spreadsheet to calculate as many of the company’s profitability, turnover-control, and leverage and liquidity ratios as you can for these years (see Table 2.4 in text for a list of possible ratios).</t>
  </si>
  <si>
    <t>What do these ratios suggest about the company’s performance over this period?</t>
  </si>
  <si>
    <t>For the years 2005–2009, calculate the following for Boeing:</t>
  </si>
  <si>
    <t>What percentage decline in earnings before interest and taxes could Boeing have sustained in these years before failing to cover:</t>
  </si>
  <si>
    <t>What do these calculations suggest about Boeing’s financial leverage during this period?</t>
  </si>
  <si>
    <t xml:space="preserve">     i. Total liabilities-to-equity ratio</t>
  </si>
  <si>
    <t xml:space="preserve">     ii. Times-interest-earned ratio</t>
  </si>
  <si>
    <t xml:space="preserve">     iii. Times-burden-covered ratio</t>
  </si>
  <si>
    <t xml:space="preserve">     i. Interest payments?</t>
  </si>
  <si>
    <t xml:space="preserve">     ii. Interest and principal payments?</t>
  </si>
  <si>
    <t>BOEING CO.</t>
  </si>
  <si>
    <t>MEN'S WEARHOUSE INC.</t>
  </si>
  <si>
    <t>BALANCE SHEET ($ millions)</t>
  </si>
  <si>
    <t>INCOME STATEMENT ($ millions)</t>
  </si>
  <si>
    <t>INCOME STATEMENT ($ millions, except per share)</t>
  </si>
  <si>
    <t>WHISTLER CORP.</t>
  </si>
  <si>
    <t>Common stock</t>
  </si>
  <si>
    <t>Retained earnings</t>
  </si>
  <si>
    <t>Leverage ratios evidence declining reliance on debt financing. Interest coverage in 2010 is very high. Time for some new debt?</t>
  </si>
  <si>
    <t>NM</t>
  </si>
  <si>
    <t xml:space="preserve">     i. Debt-to-equity ratio</t>
  </si>
  <si>
    <t>This problem illustrates the sharp differences that can exist between a balance sheet notion of debt and a cash flow perspective on debt.  Boeing's balance sheet leverage ratios look awful.  In 2008 equity is actually negative. Boeing's coverage ratios, however, appear much more reasonable.  Given that the company is at the end of a very expensive development effort on the 787 and that it has a large order backlog, its leverage ratios should improve in later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</si>
</sst>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7" formatCode="&quot;$&quot;#,##0_);[Red]\(&quot;$&quot;#,##0\)"/>
    <numFmt numFmtId="179" formatCode="_(&quot;$&quot;* #,##0.00_);_(&quot;$&quot;* \(#,##0.00\);_(&quot;$&quot;* &quot;-&quot;??_);_(@_)"/>
    <numFmt numFmtId="180" formatCode="_(* #,##0.00_);_(* \(#,##0.00\);_(* &quot;-&quot;??_);_(@_)"/>
    <numFmt numFmtId="181" formatCode="#,##0.000_);\(#,##0.000\)"/>
    <numFmt numFmtId="182" formatCode="_(* #,##0.0_);_(* \(#,##0.0\);_(* &quot;-&quot;??_);_(@_)"/>
    <numFmt numFmtId="183" formatCode="0.0%"/>
    <numFmt numFmtId="184" formatCode="#,##0.0_);[Red]\(#,##0.0\)"/>
    <numFmt numFmtId="185" formatCode="#,##0.000_);[Red]\(#,##0.000\)"/>
    <numFmt numFmtId="186" formatCode="_(* #,##0_);_(* \(#,##0\);_(* &quot;-&quot;??_);_(@_)"/>
  </numFmts>
  <fonts count="14" x14ac:knownFonts="1">
    <font>
      <sz val="10"/>
      <name val="Arial"/>
    </font>
    <font>
      <sz val="11"/>
      <color theme="1"/>
      <name val="맑은 고딕"/>
      <family val="2"/>
      <scheme val="minor"/>
    </font>
    <font>
      <sz val="11"/>
      <color theme="1"/>
      <name val="맑은 고딕"/>
      <family val="2"/>
      <scheme val="minor"/>
    </font>
    <font>
      <sz val="11"/>
      <color theme="1"/>
      <name val="맑은 고딕"/>
      <family val="2"/>
      <scheme val="minor"/>
    </font>
    <font>
      <sz val="12"/>
      <name val="Times New Roman"/>
      <family val="1"/>
    </font>
    <font>
      <b/>
      <sz val="12"/>
      <name val="Times New Roman"/>
      <family val="1"/>
    </font>
    <font>
      <b/>
      <u/>
      <sz val="12"/>
      <name val="Times New Roman"/>
      <family val="1"/>
    </font>
    <font>
      <b/>
      <sz val="14"/>
      <name val="Times New Roman"/>
      <family val="1"/>
    </font>
    <font>
      <sz val="10"/>
      <name val="Arial"/>
      <family val="2"/>
    </font>
    <font>
      <sz val="10"/>
      <name val="Arial"/>
      <family val="2"/>
    </font>
    <font>
      <b/>
      <sz val="10"/>
      <name val="Arial"/>
      <family val="2"/>
    </font>
    <font>
      <b/>
      <i/>
      <sz val="12"/>
      <name val="Times New Roman"/>
      <family val="1"/>
    </font>
    <font>
      <sz val="12"/>
      <color indexed="48"/>
      <name val="Times New Roman"/>
      <family val="1"/>
    </font>
    <font>
      <sz val="8"/>
      <name val="돋움"/>
      <family val="3"/>
      <charset val="129"/>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20">
    <xf numFmtId="0" fontId="0" fillId="0" borderId="0"/>
    <xf numFmtId="180"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0" fontId="9" fillId="0" borderId="0" applyFont="0" applyFill="0" applyBorder="0" applyAlignment="0" applyProtection="0"/>
    <xf numFmtId="0" fontId="3" fillId="0" borderId="0"/>
    <xf numFmtId="179" fontId="3" fillId="0" borderId="0" applyFont="0" applyFill="0" applyBorder="0" applyAlignment="0" applyProtection="0"/>
    <xf numFmtId="180" fontId="3" fillId="0" borderId="0" applyFont="0" applyFill="0" applyBorder="0" applyAlignment="0" applyProtection="0"/>
    <xf numFmtId="9" fontId="3" fillId="0" borderId="0" applyFont="0" applyFill="0" applyBorder="0" applyAlignment="0" applyProtection="0"/>
    <xf numFmtId="179" fontId="9" fillId="0" borderId="0" applyFont="0" applyFill="0" applyBorder="0" applyAlignment="0" applyProtection="0"/>
    <xf numFmtId="0" fontId="2" fillId="0" borderId="0"/>
    <xf numFmtId="0" fontId="8" fillId="0" borderId="0"/>
    <xf numFmtId="9" fontId="8" fillId="0" borderId="0" applyFont="0" applyFill="0" applyBorder="0" applyAlignment="0" applyProtection="0"/>
    <xf numFmtId="180" fontId="8" fillId="0" borderId="0" applyFont="0" applyFill="0" applyBorder="0" applyAlignment="0" applyProtection="0"/>
    <xf numFmtId="0" fontId="1" fillId="0" borderId="0"/>
    <xf numFmtId="179" fontId="1" fillId="0" borderId="0" applyFont="0" applyFill="0" applyBorder="0" applyAlignment="0" applyProtection="0"/>
    <xf numFmtId="180" fontId="1" fillId="0" borderId="0" applyFont="0" applyFill="0" applyBorder="0" applyAlignment="0" applyProtection="0"/>
    <xf numFmtId="9" fontId="1" fillId="0" borderId="0" applyFont="0" applyFill="0" applyBorder="0" applyAlignment="0" applyProtection="0"/>
    <xf numFmtId="179" fontId="8" fillId="0" borderId="0" applyFont="0" applyFill="0" applyBorder="0" applyAlignment="0" applyProtection="0"/>
    <xf numFmtId="0" fontId="1" fillId="0" borderId="0"/>
  </cellStyleXfs>
  <cellXfs count="93">
    <xf numFmtId="0" fontId="0" fillId="0" borderId="0" xfId="0"/>
    <xf numFmtId="0" fontId="4" fillId="0" borderId="0" xfId="0" applyFont="1" applyAlignment="1">
      <alignment horizontal="left" indent="1"/>
    </xf>
    <xf numFmtId="0" fontId="4" fillId="0" borderId="0" xfId="0" applyFont="1" applyAlignment="1">
      <alignment horizontal="right" vertical="top" wrapText="1"/>
    </xf>
    <xf numFmtId="0" fontId="4" fillId="0" borderId="0" xfId="0" applyFont="1" applyAlignment="1">
      <alignment vertical="top" wrapText="1"/>
    </xf>
    <xf numFmtId="0" fontId="5" fillId="0" borderId="0" xfId="0" applyFont="1" applyAlignment="1">
      <alignment horizontal="left" indent="1"/>
    </xf>
    <xf numFmtId="0" fontId="7" fillId="0" borderId="0" xfId="0" applyFont="1"/>
    <xf numFmtId="0" fontId="4" fillId="0" borderId="0" xfId="0" applyFont="1"/>
    <xf numFmtId="0" fontId="4" fillId="0" borderId="0" xfId="0" applyFont="1" applyAlignment="1"/>
    <xf numFmtId="0" fontId="4" fillId="0" borderId="0" xfId="0" applyFont="1" applyBorder="1"/>
    <xf numFmtId="181" fontId="4" fillId="0" borderId="0" xfId="0" applyNumberFormat="1" applyFont="1" applyBorder="1"/>
    <xf numFmtId="181" fontId="4" fillId="0" borderId="0" xfId="0" applyNumberFormat="1" applyFont="1" applyFill="1" applyBorder="1"/>
    <xf numFmtId="40" fontId="4" fillId="0" borderId="0" xfId="0" applyNumberFormat="1" applyFont="1" applyBorder="1" applyAlignment="1">
      <alignment horizontal="right"/>
    </xf>
    <xf numFmtId="181" fontId="5" fillId="0" borderId="0" xfId="0" applyNumberFormat="1" applyFont="1" applyBorder="1"/>
    <xf numFmtId="182" fontId="4" fillId="0" borderId="0" xfId="1" applyNumberFormat="1" applyFont="1" applyBorder="1" applyAlignment="1">
      <alignment horizontal="right"/>
    </xf>
    <xf numFmtId="183" fontId="4" fillId="0" borderId="0" xfId="2" applyNumberFormat="1" applyFont="1" applyBorder="1" applyAlignment="1">
      <alignment horizontal="right"/>
    </xf>
    <xf numFmtId="0" fontId="5" fillId="0" borderId="0" xfId="1" applyNumberFormat="1" applyFont="1" applyBorder="1" applyAlignment="1">
      <alignment horizontal="center"/>
    </xf>
    <xf numFmtId="184" fontId="4" fillId="0" borderId="0" xfId="0" applyNumberFormat="1" applyFont="1" applyBorder="1" applyAlignment="1">
      <alignment horizontal="right"/>
    </xf>
    <xf numFmtId="0" fontId="5" fillId="0" borderId="0" xfId="0" applyFont="1" applyBorder="1"/>
    <xf numFmtId="1" fontId="6" fillId="0" borderId="0" xfId="1" applyNumberFormat="1" applyFont="1" applyBorder="1"/>
    <xf numFmtId="1" fontId="6" fillId="0" borderId="0" xfId="1" applyNumberFormat="1" applyFont="1" applyBorder="1" applyAlignment="1">
      <alignment horizontal="center"/>
    </xf>
    <xf numFmtId="0" fontId="7" fillId="0" borderId="0" xfId="0" applyFont="1" applyBorder="1"/>
    <xf numFmtId="181" fontId="7" fillId="0" borderId="0" xfId="0" applyNumberFormat="1" applyFont="1" applyFill="1"/>
    <xf numFmtId="0" fontId="10" fillId="0" borderId="0" xfId="0" applyFont="1"/>
    <xf numFmtId="0" fontId="5" fillId="0" borderId="0" xfId="0" applyFont="1"/>
    <xf numFmtId="0" fontId="0" fillId="0" borderId="0" xfId="0" quotePrefix="1"/>
    <xf numFmtId="180" fontId="4" fillId="0" borderId="0" xfId="0" applyNumberFormat="1" applyFont="1"/>
    <xf numFmtId="183" fontId="4" fillId="0" borderId="0" xfId="3" applyNumberFormat="1" applyFont="1"/>
    <xf numFmtId="182" fontId="4" fillId="0" borderId="0" xfId="4" applyNumberFormat="1" applyFont="1"/>
    <xf numFmtId="0" fontId="4" fillId="0" borderId="0" xfId="0" applyFont="1" applyAlignment="1">
      <alignment horizontal="left"/>
    </xf>
    <xf numFmtId="182" fontId="4" fillId="0" borderId="0" xfId="4" applyNumberFormat="1" applyFont="1" applyAlignment="1">
      <alignment horizontal="center"/>
    </xf>
    <xf numFmtId="0" fontId="4" fillId="0" borderId="0" xfId="0" applyFont="1" applyAlignment="1">
      <alignment wrapText="1"/>
    </xf>
    <xf numFmtId="0" fontId="5" fillId="0" borderId="0" xfId="0" applyFont="1" applyBorder="1" applyAlignment="1">
      <alignment horizontal="center"/>
    </xf>
    <xf numFmtId="0" fontId="5" fillId="0" borderId="1" xfId="0" applyFont="1" applyBorder="1" applyAlignment="1">
      <alignment horizontal="center"/>
    </xf>
    <xf numFmtId="182" fontId="4" fillId="0" borderId="0" xfId="4" applyNumberFormat="1" applyFont="1" applyAlignment="1">
      <alignment horizontal="right"/>
    </xf>
    <xf numFmtId="0" fontId="4" fillId="0" borderId="0" xfId="0" applyFont="1" applyAlignment="1">
      <alignment horizontal="right"/>
    </xf>
    <xf numFmtId="181" fontId="4" fillId="0" borderId="0" xfId="0" applyNumberFormat="1" applyFont="1"/>
    <xf numFmtId="181" fontId="4" fillId="0" borderId="0" xfId="0" applyNumberFormat="1" applyFont="1" applyFill="1"/>
    <xf numFmtId="181" fontId="5" fillId="0" borderId="0" xfId="0" applyNumberFormat="1" applyFont="1" applyAlignment="1">
      <alignment horizontal="centerContinuous"/>
    </xf>
    <xf numFmtId="181" fontId="4" fillId="0" borderId="0" xfId="0" applyNumberFormat="1" applyFont="1" applyAlignment="1">
      <alignment horizontal="centerContinuous"/>
    </xf>
    <xf numFmtId="181" fontId="4" fillId="0" borderId="0" xfId="0" applyNumberFormat="1" applyFont="1" applyAlignment="1">
      <alignment horizontal="center"/>
    </xf>
    <xf numFmtId="181" fontId="5" fillId="0" borderId="0" xfId="0" applyNumberFormat="1" applyFont="1"/>
    <xf numFmtId="186" fontId="4" fillId="0" borderId="0" xfId="4" applyNumberFormat="1" applyFont="1" applyBorder="1" applyAlignment="1">
      <alignment horizontal="right"/>
    </xf>
    <xf numFmtId="186" fontId="4" fillId="0" borderId="1" xfId="4" applyNumberFormat="1" applyFont="1" applyBorder="1" applyAlignment="1">
      <alignment horizontal="right"/>
    </xf>
    <xf numFmtId="186" fontId="4" fillId="0" borderId="2" xfId="4" applyNumberFormat="1" applyFont="1" applyBorder="1" applyAlignment="1">
      <alignment horizontal="right"/>
    </xf>
    <xf numFmtId="185" fontId="4" fillId="0" borderId="0" xfId="0" applyNumberFormat="1" applyFont="1" applyBorder="1" applyAlignment="1">
      <alignment horizontal="right"/>
    </xf>
    <xf numFmtId="181" fontId="4" fillId="0" borderId="0" xfId="0" applyNumberFormat="1" applyFont="1" applyAlignment="1">
      <alignment vertical="top"/>
    </xf>
    <xf numFmtId="185" fontId="4" fillId="0" borderId="1" xfId="0" applyNumberFormat="1" applyFont="1" applyBorder="1" applyAlignment="1">
      <alignment horizontal="right"/>
    </xf>
    <xf numFmtId="185" fontId="4" fillId="0" borderId="0" xfId="0" quotePrefix="1" applyNumberFormat="1" applyFont="1" applyBorder="1" applyAlignment="1">
      <alignment horizontal="right"/>
    </xf>
    <xf numFmtId="38" fontId="4" fillId="0" borderId="0" xfId="0" applyNumberFormat="1" applyFont="1" applyBorder="1"/>
    <xf numFmtId="181" fontId="5" fillId="0" borderId="0" xfId="0" applyNumberFormat="1" applyFont="1" applyFill="1" applyBorder="1"/>
    <xf numFmtId="0" fontId="5" fillId="0" borderId="0" xfId="0" applyFont="1" applyAlignment="1">
      <alignment horizontal="left"/>
    </xf>
    <xf numFmtId="177" fontId="4" fillId="0" borderId="0" xfId="0" applyNumberFormat="1" applyFont="1" applyAlignment="1">
      <alignment horizontal="right"/>
    </xf>
    <xf numFmtId="38" fontId="4" fillId="0" borderId="0" xfId="0" applyNumberFormat="1" applyFont="1" applyAlignment="1">
      <alignment horizontal="right"/>
    </xf>
    <xf numFmtId="0" fontId="11" fillId="0" borderId="0" xfId="0" applyFont="1" applyAlignment="1">
      <alignment vertical="top" wrapText="1"/>
    </xf>
    <xf numFmtId="38" fontId="4" fillId="0" borderId="1" xfId="0" applyNumberFormat="1" applyFont="1" applyBorder="1" applyAlignment="1">
      <alignment horizontal="right"/>
    </xf>
    <xf numFmtId="0" fontId="5" fillId="0" borderId="1" xfId="0" applyFont="1" applyBorder="1" applyAlignment="1">
      <alignment horizontal="center" vertical="top"/>
    </xf>
    <xf numFmtId="9" fontId="4" fillId="0" borderId="0" xfId="3" applyFont="1"/>
    <xf numFmtId="0" fontId="4" fillId="0" borderId="0" xfId="0" applyFont="1" applyAlignment="1">
      <alignment horizontal="left" indent="3"/>
    </xf>
    <xf numFmtId="183" fontId="4" fillId="0" borderId="0" xfId="3" applyNumberFormat="1" applyFont="1" applyBorder="1" applyAlignment="1">
      <alignment horizontal="center"/>
    </xf>
    <xf numFmtId="180" fontId="4" fillId="0" borderId="0" xfId="0" applyNumberFormat="1" applyFont="1" applyAlignment="1">
      <alignment horizontal="center"/>
    </xf>
    <xf numFmtId="3" fontId="4" fillId="0" borderId="0" xfId="0" applyNumberFormat="1" applyFont="1"/>
    <xf numFmtId="182" fontId="4" fillId="0" borderId="0" xfId="1" applyNumberFormat="1" applyFont="1" applyBorder="1" applyAlignment="1">
      <alignment horizontal="right"/>
    </xf>
    <xf numFmtId="183" fontId="4" fillId="0" borderId="0" xfId="2" applyNumberFormat="1" applyFont="1" applyBorder="1" applyAlignment="1">
      <alignment horizontal="right"/>
    </xf>
    <xf numFmtId="182" fontId="4" fillId="0" borderId="0" xfId="1" applyNumberFormat="1" applyFont="1" applyBorder="1"/>
    <xf numFmtId="0" fontId="5" fillId="0" borderId="0" xfId="1" applyNumberFormat="1" applyFont="1" applyBorder="1" applyAlignment="1">
      <alignment horizontal="center"/>
    </xf>
    <xf numFmtId="183" fontId="4" fillId="0" borderId="0" xfId="2" applyNumberFormat="1" applyFont="1" applyBorder="1"/>
    <xf numFmtId="1" fontId="6" fillId="0" borderId="0" xfId="1" applyNumberFormat="1" applyFont="1" applyBorder="1"/>
    <xf numFmtId="1" fontId="6" fillId="0" borderId="0" xfId="1" applyNumberFormat="1" applyFont="1" applyBorder="1" applyAlignment="1">
      <alignment horizontal="center"/>
    </xf>
    <xf numFmtId="0" fontId="5" fillId="0" borderId="1" xfId="0" applyNumberFormat="1" applyFont="1" applyBorder="1" applyAlignment="1">
      <alignment horizontal="center"/>
    </xf>
    <xf numFmtId="0" fontId="4" fillId="0" borderId="0" xfId="0" applyFont="1" applyBorder="1" applyAlignment="1">
      <alignment horizontal="right"/>
    </xf>
    <xf numFmtId="0" fontId="5" fillId="0" borderId="0" xfId="0" applyFont="1" applyBorder="1" applyAlignment="1">
      <alignment horizontal="center"/>
    </xf>
    <xf numFmtId="38" fontId="4" fillId="0" borderId="2" xfId="0" applyNumberFormat="1" applyFont="1" applyBorder="1" applyAlignment="1">
      <alignment horizontal="right"/>
    </xf>
    <xf numFmtId="38" fontId="4" fillId="0" borderId="0" xfId="0" applyNumberFormat="1" applyFont="1" applyAlignment="1">
      <alignment vertical="top" wrapText="1"/>
    </xf>
    <xf numFmtId="38" fontId="4" fillId="0" borderId="0" xfId="0" applyNumberFormat="1" applyFont="1" applyAlignment="1">
      <alignment horizontal="right" vertical="top" wrapText="1"/>
    </xf>
    <xf numFmtId="38" fontId="4" fillId="0" borderId="0" xfId="0" applyNumberFormat="1" applyFont="1" applyAlignment="1"/>
    <xf numFmtId="38" fontId="4" fillId="0" borderId="0" xfId="0" applyNumberFormat="1" applyFont="1"/>
    <xf numFmtId="38" fontId="4" fillId="0" borderId="0" xfId="0" applyNumberFormat="1" applyFont="1" applyAlignment="1">
      <alignment horizontal="left" indent="3"/>
    </xf>
    <xf numFmtId="38" fontId="4" fillId="0" borderId="0" xfId="0" applyNumberFormat="1" applyFont="1" applyAlignment="1">
      <alignment horizontal="left" indent="4"/>
    </xf>
    <xf numFmtId="38" fontId="11" fillId="0" borderId="0" xfId="0" applyNumberFormat="1" applyFont="1" applyAlignment="1">
      <alignment vertical="top" wrapText="1"/>
    </xf>
    <xf numFmtId="38" fontId="4" fillId="0" borderId="0" xfId="0" applyNumberFormat="1" applyFont="1" applyAlignment="1">
      <alignment horizontal="left" indent="1"/>
    </xf>
    <xf numFmtId="38" fontId="11" fillId="0" borderId="0" xfId="0" applyNumberFormat="1" applyFont="1" applyAlignment="1">
      <alignment wrapText="1"/>
    </xf>
    <xf numFmtId="38" fontId="4" fillId="0" borderId="0" xfId="0" applyNumberFormat="1" applyFont="1" applyAlignment="1">
      <alignment horizontal="center"/>
    </xf>
    <xf numFmtId="38" fontId="4" fillId="0" borderId="0" xfId="0" applyNumberFormat="1" applyFont="1" applyBorder="1" applyAlignment="1">
      <alignment horizontal="left" indent="1"/>
    </xf>
    <xf numFmtId="185" fontId="4" fillId="0" borderId="0" xfId="0" applyNumberFormat="1" applyFont="1"/>
    <xf numFmtId="185" fontId="5" fillId="0" borderId="0" xfId="0" applyNumberFormat="1" applyFont="1"/>
    <xf numFmtId="185" fontId="4" fillId="0" borderId="0" xfId="0" applyNumberFormat="1" applyFont="1" applyBorder="1"/>
    <xf numFmtId="185" fontId="12" fillId="0" borderId="0" xfId="0" applyNumberFormat="1" applyFont="1"/>
    <xf numFmtId="0" fontId="5" fillId="0" borderId="0" xfId="0" applyFont="1" applyAlignment="1">
      <alignment horizontal="center"/>
    </xf>
    <xf numFmtId="38" fontId="5" fillId="0" borderId="0" xfId="0" applyNumberFormat="1" applyFont="1" applyAlignment="1">
      <alignment horizontal="center"/>
    </xf>
    <xf numFmtId="185" fontId="5" fillId="0" borderId="0" xfId="0" applyNumberFormat="1" applyFont="1" applyAlignment="1">
      <alignment horizontal="center"/>
    </xf>
    <xf numFmtId="0" fontId="4" fillId="0" borderId="0" xfId="0" applyFont="1" applyAlignment="1">
      <alignment wrapText="1"/>
    </xf>
    <xf numFmtId="181" fontId="5" fillId="0" borderId="0" xfId="0" applyNumberFormat="1" applyFont="1" applyAlignment="1">
      <alignment horizontal="center"/>
    </xf>
    <xf numFmtId="0" fontId="0" fillId="0" borderId="0" xfId="0" applyAlignment="1">
      <alignment wrapText="1"/>
    </xf>
  </cellXfs>
  <cellStyles count="20">
    <cellStyle name="Comma 2" xfId="4"/>
    <cellStyle name="Comma 2 2" xfId="13"/>
    <cellStyle name="Comma 3" xfId="7"/>
    <cellStyle name="Comma 3 2" xfId="16"/>
    <cellStyle name="Currency 2" xfId="6"/>
    <cellStyle name="Currency 2 2" xfId="15"/>
    <cellStyle name="Currency 3" xfId="9"/>
    <cellStyle name="Currency 3 2" xfId="18"/>
    <cellStyle name="Normal 2" xfId="5"/>
    <cellStyle name="Normal 2 2" xfId="14"/>
    <cellStyle name="Normal 3" xfId="10"/>
    <cellStyle name="Normal 3 2" xfId="19"/>
    <cellStyle name="Normal 4" xfId="11"/>
    <cellStyle name="Percent 2" xfId="3"/>
    <cellStyle name="Percent 2 2" xfId="12"/>
    <cellStyle name="Percent 3" xfId="8"/>
    <cellStyle name="Percent 3 2" xfId="17"/>
    <cellStyle name="백분율" xfId="2" builtinId="5"/>
    <cellStyle name="쉼표" xfId="1" builtinId="3"/>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zoomScaleNormal="100" workbookViewId="0">
      <selection activeCell="G29" sqref="G29"/>
    </sheetView>
  </sheetViews>
  <sheetFormatPr defaultColWidth="9" defaultRowHeight="15.75" x14ac:dyDescent="0.25"/>
  <cols>
    <col min="1" max="1" width="3.7109375" style="6" customWidth="1"/>
    <col min="2" max="2" width="43.5703125" style="6" customWidth="1"/>
    <col min="3" max="4" width="10.42578125" style="6" customWidth="1"/>
    <col min="5" max="5" width="9" style="6"/>
    <col min="6" max="6" width="9.28515625" style="6" customWidth="1"/>
    <col min="7" max="16384" width="9" style="6"/>
  </cols>
  <sheetData>
    <row r="1" spans="1:5" ht="18.75" x14ac:dyDescent="0.3">
      <c r="A1" s="5" t="s">
        <v>56</v>
      </c>
    </row>
    <row r="2" spans="1:5" ht="10.15" customHeight="1" x14ac:dyDescent="0.25">
      <c r="A2" s="23"/>
    </row>
    <row r="3" spans="1:5" ht="15" customHeight="1" x14ac:dyDescent="0.25">
      <c r="A3" s="6" t="s">
        <v>52</v>
      </c>
      <c r="B3" s="7" t="s">
        <v>146</v>
      </c>
    </row>
    <row r="4" spans="1:5" ht="15" customHeight="1" x14ac:dyDescent="0.25">
      <c r="A4" s="6" t="s">
        <v>53</v>
      </c>
      <c r="B4" s="6" t="s">
        <v>147</v>
      </c>
    </row>
    <row r="5" spans="1:5" ht="15" customHeight="1" x14ac:dyDescent="0.25"/>
    <row r="6" spans="1:5" ht="15" customHeight="1" x14ac:dyDescent="0.25">
      <c r="B6" s="87" t="s">
        <v>202</v>
      </c>
      <c r="C6" s="87"/>
      <c r="D6" s="87"/>
    </row>
    <row r="7" spans="1:5" ht="15" customHeight="1" x14ac:dyDescent="0.25">
      <c r="B7" s="87" t="s">
        <v>139</v>
      </c>
      <c r="C7" s="87"/>
      <c r="D7" s="87"/>
    </row>
    <row r="8" spans="1:5" ht="15" customHeight="1" x14ac:dyDescent="0.25">
      <c r="B8" s="4"/>
      <c r="C8" s="32">
        <v>2016</v>
      </c>
      <c r="D8" s="32">
        <v>2017</v>
      </c>
      <c r="E8" s="31"/>
    </row>
    <row r="9" spans="1:5" ht="15" customHeight="1" x14ac:dyDescent="0.25">
      <c r="B9" s="7" t="s">
        <v>0</v>
      </c>
      <c r="C9" s="51">
        <v>47500</v>
      </c>
      <c r="D9" s="51">
        <v>76700</v>
      </c>
      <c r="E9" s="51"/>
    </row>
    <row r="10" spans="1:5" ht="15" customHeight="1" x14ac:dyDescent="0.25">
      <c r="B10" s="7" t="s">
        <v>142</v>
      </c>
      <c r="C10" s="52">
        <v>0</v>
      </c>
      <c r="D10" s="52">
        <v>43100</v>
      </c>
      <c r="E10" s="51"/>
    </row>
    <row r="11" spans="1:5" ht="15" customHeight="1" x14ac:dyDescent="0.25">
      <c r="B11" s="7" t="s">
        <v>1</v>
      </c>
      <c r="C11" s="54">
        <v>49000</v>
      </c>
      <c r="D11" s="54">
        <v>36500</v>
      </c>
      <c r="E11" s="51"/>
    </row>
    <row r="12" spans="1:5" ht="15" customHeight="1" x14ac:dyDescent="0.25">
      <c r="B12" s="57" t="s">
        <v>2</v>
      </c>
      <c r="C12" s="52">
        <f>SUM(C9:C11)</f>
        <v>96500</v>
      </c>
      <c r="D12" s="52">
        <f>SUM(D9:D11)</f>
        <v>156300</v>
      </c>
      <c r="E12" s="51"/>
    </row>
    <row r="13" spans="1:5" ht="15" customHeight="1" x14ac:dyDescent="0.25">
      <c r="B13" s="7" t="s">
        <v>3</v>
      </c>
      <c r="C13" s="52">
        <v>15800</v>
      </c>
      <c r="D13" s="52">
        <v>15800</v>
      </c>
      <c r="E13" s="51"/>
    </row>
    <row r="14" spans="1:5" ht="15" customHeight="1" x14ac:dyDescent="0.25">
      <c r="B14" s="7" t="s">
        <v>4</v>
      </c>
      <c r="C14" s="52">
        <v>103600</v>
      </c>
      <c r="D14" s="52">
        <v>164600</v>
      </c>
      <c r="E14" s="51"/>
    </row>
    <row r="15" spans="1:5" ht="15" customHeight="1" x14ac:dyDescent="0.25">
      <c r="B15" s="7" t="s">
        <v>5</v>
      </c>
      <c r="C15" s="52">
        <v>63200</v>
      </c>
      <c r="D15" s="52">
        <v>65500</v>
      </c>
      <c r="E15" s="51"/>
    </row>
    <row r="16" spans="1:5" ht="15" customHeight="1" x14ac:dyDescent="0.25">
      <c r="B16" s="7" t="s">
        <v>152</v>
      </c>
      <c r="C16" s="52">
        <v>5200</v>
      </c>
      <c r="D16" s="52">
        <v>5200</v>
      </c>
      <c r="E16" s="51"/>
    </row>
    <row r="17" spans="2:5" ht="15" customHeight="1" x14ac:dyDescent="0.25">
      <c r="B17" s="7" t="s">
        <v>151</v>
      </c>
      <c r="C17" s="54">
        <v>10800</v>
      </c>
      <c r="D17" s="54">
        <v>12200</v>
      </c>
      <c r="E17" s="51"/>
    </row>
    <row r="18" spans="2:5" ht="15" customHeight="1" x14ac:dyDescent="0.25">
      <c r="B18" s="7" t="s">
        <v>138</v>
      </c>
      <c r="C18" s="52">
        <f>SUM(C12:C16)-C17</f>
        <v>273500</v>
      </c>
      <c r="D18" s="52">
        <f>SUM(D12:D16)-D17</f>
        <v>395200</v>
      </c>
      <c r="E18" s="51"/>
    </row>
    <row r="19" spans="2:5" ht="15" customHeight="1" x14ac:dyDescent="0.25">
      <c r="B19" s="1"/>
      <c r="C19" s="52"/>
      <c r="D19" s="52"/>
      <c r="E19" s="51"/>
    </row>
    <row r="20" spans="2:5" ht="15" customHeight="1" x14ac:dyDescent="0.25">
      <c r="B20" s="7" t="s">
        <v>6</v>
      </c>
      <c r="C20" s="52">
        <v>48000</v>
      </c>
      <c r="D20" s="52">
        <v>25900</v>
      </c>
      <c r="E20" s="51"/>
    </row>
    <row r="21" spans="2:5" ht="15" customHeight="1" x14ac:dyDescent="0.25">
      <c r="B21" s="7" t="s">
        <v>7</v>
      </c>
      <c r="C21" s="54">
        <v>0</v>
      </c>
      <c r="D21" s="54">
        <v>10700</v>
      </c>
      <c r="E21" s="51"/>
    </row>
    <row r="22" spans="2:5" ht="15" customHeight="1" x14ac:dyDescent="0.25">
      <c r="B22" s="57" t="s">
        <v>8</v>
      </c>
      <c r="C22" s="52">
        <v>48000</v>
      </c>
      <c r="D22" s="52">
        <v>36600</v>
      </c>
      <c r="E22" s="51"/>
    </row>
    <row r="23" spans="2:5" ht="15" customHeight="1" x14ac:dyDescent="0.25">
      <c r="B23" s="7" t="s">
        <v>9</v>
      </c>
      <c r="C23" s="54">
        <v>100100</v>
      </c>
      <c r="D23" s="54">
        <v>134000</v>
      </c>
      <c r="E23" s="51"/>
    </row>
    <row r="24" spans="2:5" ht="15" customHeight="1" x14ac:dyDescent="0.25">
      <c r="B24" s="57" t="s">
        <v>10</v>
      </c>
      <c r="C24" s="52">
        <v>148100</v>
      </c>
      <c r="D24" s="52">
        <v>170600</v>
      </c>
      <c r="E24" s="51"/>
    </row>
    <row r="25" spans="2:5" ht="15" customHeight="1" x14ac:dyDescent="0.25">
      <c r="B25" s="7" t="s">
        <v>143</v>
      </c>
      <c r="C25" s="52"/>
      <c r="D25" s="52"/>
      <c r="E25" s="51"/>
    </row>
    <row r="26" spans="2:5" ht="15" customHeight="1" x14ac:dyDescent="0.25">
      <c r="B26" s="7" t="s">
        <v>203</v>
      </c>
      <c r="C26" s="52">
        <v>125400</v>
      </c>
      <c r="D26" s="52">
        <v>177400</v>
      </c>
      <c r="E26" s="51"/>
    </row>
    <row r="27" spans="2:5" ht="15" customHeight="1" x14ac:dyDescent="0.25">
      <c r="B27" s="7" t="s">
        <v>204</v>
      </c>
      <c r="C27" s="54">
        <v>0</v>
      </c>
      <c r="D27" s="54">
        <v>47200</v>
      </c>
      <c r="E27" s="51"/>
    </row>
    <row r="28" spans="2:5" ht="15" customHeight="1" x14ac:dyDescent="0.25">
      <c r="B28" s="57" t="s">
        <v>13</v>
      </c>
      <c r="C28" s="54">
        <f>C26+C27</f>
        <v>125400</v>
      </c>
      <c r="D28" s="54">
        <f>D26+D27</f>
        <v>224600</v>
      </c>
      <c r="E28" s="51"/>
    </row>
    <row r="29" spans="2:5" ht="15" customHeight="1" x14ac:dyDescent="0.25">
      <c r="B29" s="7" t="s">
        <v>137</v>
      </c>
      <c r="C29" s="52">
        <f>C24+C28</f>
        <v>273500</v>
      </c>
      <c r="D29" s="52">
        <f>D24+D28</f>
        <v>395200</v>
      </c>
      <c r="E29" s="51"/>
    </row>
    <row r="30" spans="2:5" ht="15" customHeight="1" x14ac:dyDescent="0.25"/>
    <row r="31" spans="2:5" ht="15" customHeight="1" x14ac:dyDescent="0.25">
      <c r="B31" s="87" t="s">
        <v>140</v>
      </c>
      <c r="C31" s="87"/>
      <c r="D31" s="87"/>
    </row>
    <row r="32" spans="2:5" ht="15" customHeight="1" x14ac:dyDescent="0.25">
      <c r="D32" s="55">
        <v>2017</v>
      </c>
    </row>
    <row r="33" spans="2:7" ht="15" customHeight="1" x14ac:dyDescent="0.25">
      <c r="B33" s="7" t="s">
        <v>49</v>
      </c>
      <c r="D33" s="52">
        <v>165300</v>
      </c>
    </row>
    <row r="34" spans="2:7" ht="15" customHeight="1" x14ac:dyDescent="0.25">
      <c r="B34" s="7" t="s">
        <v>50</v>
      </c>
      <c r="D34" s="52">
        <v>46200</v>
      </c>
    </row>
    <row r="35" spans="2:7" ht="15" customHeight="1" x14ac:dyDescent="0.25">
      <c r="B35" s="7" t="s">
        <v>148</v>
      </c>
      <c r="D35" s="52">
        <v>1400</v>
      </c>
    </row>
    <row r="36" spans="2:7" ht="15" customHeight="1" x14ac:dyDescent="0.25">
      <c r="B36" s="7" t="s">
        <v>149</v>
      </c>
      <c r="D36" s="52">
        <v>2000</v>
      </c>
    </row>
    <row r="37" spans="2:7" ht="15" customHeight="1" x14ac:dyDescent="0.25">
      <c r="B37" s="7" t="s">
        <v>150</v>
      </c>
      <c r="D37" s="54">
        <v>5600</v>
      </c>
    </row>
    <row r="38" spans="2:7" ht="15" customHeight="1" x14ac:dyDescent="0.25">
      <c r="B38" s="7" t="s">
        <v>14</v>
      </c>
      <c r="D38" s="52">
        <f>D33-D34-D35-D36-D37</f>
        <v>110100</v>
      </c>
    </row>
    <row r="39" spans="2:7" ht="15" customHeight="1" x14ac:dyDescent="0.25">
      <c r="B39" s="7" t="s">
        <v>15</v>
      </c>
      <c r="D39" s="54">
        <v>40900</v>
      </c>
    </row>
    <row r="40" spans="2:7" ht="15" customHeight="1" x14ac:dyDescent="0.25">
      <c r="B40" s="7" t="s">
        <v>16</v>
      </c>
      <c r="D40" s="52">
        <f>D38-D39</f>
        <v>69200</v>
      </c>
    </row>
    <row r="41" spans="2:7" ht="15" customHeight="1" x14ac:dyDescent="0.25">
      <c r="B41" s="7"/>
      <c r="D41" s="73"/>
    </row>
    <row r="42" spans="2:7" ht="15" customHeight="1" x14ac:dyDescent="0.25">
      <c r="B42" s="7" t="s">
        <v>17</v>
      </c>
      <c r="D42" s="54">
        <v>22000</v>
      </c>
    </row>
    <row r="43" spans="2:7" ht="15" customHeight="1" x14ac:dyDescent="0.25">
      <c r="B43" s="7" t="s">
        <v>153</v>
      </c>
      <c r="D43" s="52">
        <f>D40-D42</f>
        <v>47200</v>
      </c>
    </row>
    <row r="44" spans="2:7" x14ac:dyDescent="0.25">
      <c r="B44" s="1"/>
      <c r="G44" s="60"/>
    </row>
  </sheetData>
  <mergeCells count="3">
    <mergeCell ref="B6:D6"/>
    <mergeCell ref="B7:D7"/>
    <mergeCell ref="B31:D31"/>
  </mergeCells>
  <phoneticPr fontId="13" type="noConversion"/>
  <pageMargins left="0.75" right="0.75" top="1" bottom="1" header="0.5" footer="0.5"/>
  <pageSetup orientation="portrait" r:id="rId1"/>
  <headerFooter alignWithMargins="0"/>
  <ignoredErrors>
    <ignoredError sqref="C12:D12"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Normal="100" workbookViewId="0">
      <selection activeCell="F35" sqref="F35"/>
    </sheetView>
  </sheetViews>
  <sheetFormatPr defaultColWidth="9" defaultRowHeight="15.75" x14ac:dyDescent="0.25"/>
  <cols>
    <col min="1" max="1" width="3.7109375" style="6" customWidth="1"/>
    <col min="2" max="2" width="43.5703125" style="6" customWidth="1"/>
    <col min="3" max="4" width="10.42578125" style="6" customWidth="1"/>
    <col min="5" max="5" width="9" style="6"/>
    <col min="6" max="6" width="5.5703125" style="6" customWidth="1"/>
    <col min="7" max="7" width="3.5703125" style="6" customWidth="1"/>
    <col min="8" max="8" width="34.42578125" style="6" bestFit="1" customWidth="1"/>
    <col min="9" max="9" width="9.42578125" style="6" customWidth="1"/>
    <col min="10" max="16384" width="9" style="6"/>
  </cols>
  <sheetData>
    <row r="1" spans="1:9" ht="18.75" x14ac:dyDescent="0.3">
      <c r="A1" s="5" t="s">
        <v>186</v>
      </c>
    </row>
    <row r="2" spans="1:9" ht="10.15" customHeight="1" x14ac:dyDescent="0.25">
      <c r="A2" s="23"/>
    </row>
    <row r="3" spans="1:9" ht="15" customHeight="1" x14ac:dyDescent="0.25">
      <c r="A3" s="6" t="s">
        <v>52</v>
      </c>
      <c r="B3" s="7" t="s">
        <v>146</v>
      </c>
      <c r="G3" s="34" t="s">
        <v>52</v>
      </c>
      <c r="H3" s="7" t="s">
        <v>48</v>
      </c>
    </row>
    <row r="4" spans="1:9" ht="15" customHeight="1" x14ac:dyDescent="0.25">
      <c r="A4" s="6" t="s">
        <v>53</v>
      </c>
      <c r="B4" s="6" t="s">
        <v>147</v>
      </c>
    </row>
    <row r="5" spans="1:9" ht="15" customHeight="1" x14ac:dyDescent="0.25">
      <c r="H5" s="53" t="s">
        <v>18</v>
      </c>
      <c r="I5" s="2"/>
    </row>
    <row r="6" spans="1:9" ht="15" customHeight="1" x14ac:dyDescent="0.25">
      <c r="B6" s="87" t="s">
        <v>202</v>
      </c>
      <c r="C6" s="87"/>
      <c r="D6" s="87"/>
      <c r="H6" s="3" t="s">
        <v>19</v>
      </c>
      <c r="I6" s="52">
        <f>-E11</f>
        <v>12500</v>
      </c>
    </row>
    <row r="7" spans="1:9" ht="15" customHeight="1" x14ac:dyDescent="0.25">
      <c r="B7" s="87" t="s">
        <v>139</v>
      </c>
      <c r="C7" s="87"/>
      <c r="D7" s="87"/>
      <c r="H7" s="3" t="s">
        <v>20</v>
      </c>
      <c r="I7" s="52">
        <f>E17</f>
        <v>1400</v>
      </c>
    </row>
    <row r="8" spans="1:9" ht="15" customHeight="1" x14ac:dyDescent="0.25">
      <c r="B8" s="4"/>
      <c r="C8" s="32">
        <v>2016</v>
      </c>
      <c r="D8" s="32">
        <v>2017</v>
      </c>
      <c r="E8" s="32" t="s">
        <v>51</v>
      </c>
      <c r="H8" s="3" t="s">
        <v>21</v>
      </c>
      <c r="I8" s="52">
        <f>E21</f>
        <v>10700</v>
      </c>
    </row>
    <row r="9" spans="1:9" ht="15" customHeight="1" x14ac:dyDescent="0.25">
      <c r="B9" s="74" t="s">
        <v>0</v>
      </c>
      <c r="C9" s="51">
        <v>47500</v>
      </c>
      <c r="D9" s="51">
        <v>76700</v>
      </c>
      <c r="E9" s="52">
        <f>D9-C9</f>
        <v>29200</v>
      </c>
      <c r="F9" s="75"/>
      <c r="G9" s="75"/>
      <c r="H9" s="72" t="s">
        <v>22</v>
      </c>
      <c r="I9" s="52">
        <f>E23</f>
        <v>33900</v>
      </c>
    </row>
    <row r="10" spans="1:9" ht="15" customHeight="1" x14ac:dyDescent="0.25">
      <c r="B10" s="74" t="s">
        <v>142</v>
      </c>
      <c r="C10" s="52">
        <v>0</v>
      </c>
      <c r="D10" s="52">
        <v>43100</v>
      </c>
      <c r="E10" s="52">
        <f t="shared" ref="E10:E27" si="0">D10-C10</f>
        <v>43100</v>
      </c>
      <c r="F10" s="75"/>
      <c r="G10" s="75"/>
      <c r="H10" s="72" t="s">
        <v>23</v>
      </c>
      <c r="I10" s="52">
        <f>E26</f>
        <v>52000</v>
      </c>
    </row>
    <row r="11" spans="1:9" ht="15" customHeight="1" x14ac:dyDescent="0.25">
      <c r="B11" s="74" t="s">
        <v>1</v>
      </c>
      <c r="C11" s="54">
        <v>49000</v>
      </c>
      <c r="D11" s="54">
        <v>36500</v>
      </c>
      <c r="E11" s="52">
        <f t="shared" si="0"/>
        <v>-12500</v>
      </c>
      <c r="F11" s="75"/>
      <c r="G11" s="75"/>
      <c r="H11" s="72" t="s">
        <v>24</v>
      </c>
      <c r="I11" s="54">
        <f>E27</f>
        <v>47200</v>
      </c>
    </row>
    <row r="12" spans="1:9" ht="15" customHeight="1" x14ac:dyDescent="0.25">
      <c r="B12" s="76" t="s">
        <v>2</v>
      </c>
      <c r="C12" s="52">
        <f>SUM(C9:C11)</f>
        <v>96500</v>
      </c>
      <c r="D12" s="52">
        <f>SUM(D9:D11)</f>
        <v>156300</v>
      </c>
      <c r="E12" s="52"/>
      <c r="F12" s="75"/>
      <c r="G12" s="75"/>
      <c r="H12" s="77" t="s">
        <v>25</v>
      </c>
      <c r="I12" s="52">
        <f>SUM(I6:I11)</f>
        <v>157700</v>
      </c>
    </row>
    <row r="13" spans="1:9" ht="15" customHeight="1" x14ac:dyDescent="0.25">
      <c r="B13" s="74" t="s">
        <v>3</v>
      </c>
      <c r="C13" s="52">
        <v>15800</v>
      </c>
      <c r="D13" s="52">
        <v>15800</v>
      </c>
      <c r="E13" s="52">
        <f t="shared" si="0"/>
        <v>0</v>
      </c>
      <c r="F13" s="75"/>
      <c r="G13" s="75"/>
      <c r="H13" s="72"/>
      <c r="I13" s="73"/>
    </row>
    <row r="14" spans="1:9" ht="15" customHeight="1" x14ac:dyDescent="0.25">
      <c r="B14" s="74" t="s">
        <v>4</v>
      </c>
      <c r="C14" s="52">
        <v>103600</v>
      </c>
      <c r="D14" s="52">
        <v>164600</v>
      </c>
      <c r="E14" s="52">
        <f t="shared" si="0"/>
        <v>61000</v>
      </c>
      <c r="F14" s="75"/>
      <c r="G14" s="75"/>
      <c r="H14" s="78" t="s">
        <v>26</v>
      </c>
      <c r="I14" s="73"/>
    </row>
    <row r="15" spans="1:9" ht="15" customHeight="1" x14ac:dyDescent="0.25">
      <c r="B15" s="74" t="s">
        <v>5</v>
      </c>
      <c r="C15" s="52">
        <v>63200</v>
      </c>
      <c r="D15" s="52">
        <v>65500</v>
      </c>
      <c r="E15" s="52">
        <f t="shared" si="0"/>
        <v>2300</v>
      </c>
      <c r="F15" s="75"/>
      <c r="G15" s="75"/>
      <c r="H15" s="72" t="s">
        <v>27</v>
      </c>
      <c r="I15" s="52">
        <f>E9</f>
        <v>29200</v>
      </c>
    </row>
    <row r="16" spans="1:9" ht="15" customHeight="1" x14ac:dyDescent="0.25">
      <c r="B16" s="74" t="s">
        <v>152</v>
      </c>
      <c r="C16" s="52">
        <v>5200</v>
      </c>
      <c r="D16" s="52">
        <v>5200</v>
      </c>
      <c r="E16" s="52">
        <f t="shared" si="0"/>
        <v>0</v>
      </c>
      <c r="F16" s="75"/>
      <c r="G16" s="75"/>
      <c r="H16" s="72" t="s">
        <v>28</v>
      </c>
      <c r="I16" s="52">
        <f>E10</f>
        <v>43100</v>
      </c>
    </row>
    <row r="17" spans="2:9" ht="15" customHeight="1" x14ac:dyDescent="0.25">
      <c r="B17" s="74" t="s">
        <v>151</v>
      </c>
      <c r="C17" s="54">
        <v>10800</v>
      </c>
      <c r="D17" s="54">
        <v>12200</v>
      </c>
      <c r="E17" s="52">
        <f t="shared" si="0"/>
        <v>1400</v>
      </c>
      <c r="F17" s="75"/>
      <c r="G17" s="75"/>
      <c r="H17" s="72" t="s">
        <v>29</v>
      </c>
      <c r="I17" s="52">
        <f>E14</f>
        <v>61000</v>
      </c>
    </row>
    <row r="18" spans="2:9" ht="15" customHeight="1" x14ac:dyDescent="0.25">
      <c r="B18" s="74" t="s">
        <v>138</v>
      </c>
      <c r="C18" s="52">
        <f>SUM(C12:C16)-C17</f>
        <v>273500</v>
      </c>
      <c r="D18" s="52">
        <f>SUM(D12:D16)-D17</f>
        <v>395200</v>
      </c>
      <c r="E18" s="52"/>
      <c r="F18" s="75"/>
      <c r="G18" s="75"/>
      <c r="H18" s="72" t="s">
        <v>30</v>
      </c>
      <c r="I18" s="52">
        <f>E15</f>
        <v>2300</v>
      </c>
    </row>
    <row r="19" spans="2:9" ht="15" customHeight="1" x14ac:dyDescent="0.25">
      <c r="B19" s="79"/>
      <c r="C19" s="52"/>
      <c r="D19" s="52"/>
      <c r="E19" s="52"/>
      <c r="F19" s="75"/>
      <c r="G19" s="75"/>
      <c r="H19" s="72" t="s">
        <v>31</v>
      </c>
      <c r="I19" s="54">
        <f>-E20</f>
        <v>22100</v>
      </c>
    </row>
    <row r="20" spans="2:9" ht="15" customHeight="1" x14ac:dyDescent="0.25">
      <c r="B20" s="74" t="s">
        <v>6</v>
      </c>
      <c r="C20" s="52">
        <v>48000</v>
      </c>
      <c r="D20" s="52">
        <v>25900</v>
      </c>
      <c r="E20" s="52">
        <f t="shared" si="0"/>
        <v>-22100</v>
      </c>
      <c r="F20" s="75"/>
      <c r="G20" s="75"/>
      <c r="H20" s="77" t="s">
        <v>32</v>
      </c>
      <c r="I20" s="52">
        <f>SUM(I15:I19)</f>
        <v>157700</v>
      </c>
    </row>
    <row r="21" spans="2:9" ht="15" customHeight="1" x14ac:dyDescent="0.25">
      <c r="B21" s="74" t="s">
        <v>7</v>
      </c>
      <c r="C21" s="54">
        <v>0</v>
      </c>
      <c r="D21" s="54">
        <v>10700</v>
      </c>
      <c r="E21" s="52">
        <f t="shared" si="0"/>
        <v>10700</v>
      </c>
      <c r="F21" s="75"/>
      <c r="G21" s="75"/>
      <c r="H21" s="72"/>
      <c r="I21" s="73"/>
    </row>
    <row r="22" spans="2:9" ht="15" customHeight="1" x14ac:dyDescent="0.25">
      <c r="B22" s="76" t="s">
        <v>8</v>
      </c>
      <c r="C22" s="52">
        <v>48000</v>
      </c>
      <c r="D22" s="52">
        <v>36600</v>
      </c>
      <c r="E22" s="52"/>
      <c r="F22" s="75"/>
      <c r="G22" s="52" t="s">
        <v>53</v>
      </c>
      <c r="H22" s="72" t="s">
        <v>47</v>
      </c>
      <c r="I22" s="73"/>
    </row>
    <row r="23" spans="2:9" ht="15" customHeight="1" x14ac:dyDescent="0.25">
      <c r="B23" s="74" t="s">
        <v>9</v>
      </c>
      <c r="C23" s="54">
        <v>100100</v>
      </c>
      <c r="D23" s="54">
        <v>134000</v>
      </c>
      <c r="E23" s="52">
        <f t="shared" si="0"/>
        <v>33900</v>
      </c>
      <c r="F23" s="75"/>
      <c r="G23" s="75"/>
      <c r="H23" s="48"/>
      <c r="I23" s="48"/>
    </row>
    <row r="24" spans="2:9" ht="15" customHeight="1" x14ac:dyDescent="0.25">
      <c r="B24" s="76" t="s">
        <v>10</v>
      </c>
      <c r="C24" s="52">
        <v>148100</v>
      </c>
      <c r="D24" s="52">
        <v>170600</v>
      </c>
      <c r="E24" s="52"/>
      <c r="F24" s="75"/>
      <c r="G24" s="75"/>
      <c r="H24" s="80" t="s">
        <v>33</v>
      </c>
      <c r="I24" s="70"/>
    </row>
    <row r="25" spans="2:9" ht="15" customHeight="1" x14ac:dyDescent="0.25">
      <c r="B25" s="74" t="s">
        <v>143</v>
      </c>
      <c r="C25" s="52"/>
      <c r="D25" s="52"/>
      <c r="E25" s="52"/>
      <c r="F25" s="75"/>
      <c r="G25" s="75"/>
      <c r="H25" s="79" t="s">
        <v>16</v>
      </c>
      <c r="I25" s="52">
        <f>D40</f>
        <v>69200</v>
      </c>
    </row>
    <row r="26" spans="2:9" ht="15" customHeight="1" x14ac:dyDescent="0.25">
      <c r="B26" s="74" t="s">
        <v>203</v>
      </c>
      <c r="C26" s="52">
        <v>125400</v>
      </c>
      <c r="D26" s="52">
        <v>177400</v>
      </c>
      <c r="E26" s="52">
        <f t="shared" si="0"/>
        <v>52000</v>
      </c>
      <c r="F26" s="75"/>
      <c r="G26" s="75"/>
      <c r="H26" s="79" t="s">
        <v>34</v>
      </c>
      <c r="I26" s="52">
        <f>D35</f>
        <v>1400</v>
      </c>
    </row>
    <row r="27" spans="2:9" ht="15" customHeight="1" x14ac:dyDescent="0.25">
      <c r="B27" s="74" t="s">
        <v>204</v>
      </c>
      <c r="C27" s="54">
        <v>0</v>
      </c>
      <c r="D27" s="54">
        <v>47200</v>
      </c>
      <c r="E27" s="52">
        <f t="shared" si="0"/>
        <v>47200</v>
      </c>
      <c r="F27" s="75"/>
      <c r="G27" s="75"/>
      <c r="H27" s="79" t="s">
        <v>156</v>
      </c>
      <c r="I27" s="52">
        <f>-E10</f>
        <v>-43100</v>
      </c>
    </row>
    <row r="28" spans="2:9" ht="15" customHeight="1" x14ac:dyDescent="0.25">
      <c r="B28" s="76" t="s">
        <v>13</v>
      </c>
      <c r="C28" s="54">
        <f>C26+C27</f>
        <v>125400</v>
      </c>
      <c r="D28" s="54">
        <f>D26+D27</f>
        <v>224600</v>
      </c>
      <c r="E28" s="52"/>
      <c r="F28" s="75"/>
      <c r="G28" s="75"/>
      <c r="H28" s="79" t="s">
        <v>35</v>
      </c>
      <c r="I28" s="52">
        <f>-E11</f>
        <v>12500</v>
      </c>
    </row>
    <row r="29" spans="2:9" ht="15" customHeight="1" x14ac:dyDescent="0.25">
      <c r="B29" s="74" t="s">
        <v>137</v>
      </c>
      <c r="C29" s="52">
        <f>C24+C28</f>
        <v>273500</v>
      </c>
      <c r="D29" s="52">
        <f>D24+D28</f>
        <v>395200</v>
      </c>
      <c r="E29" s="52"/>
      <c r="F29" s="75"/>
      <c r="G29" s="75"/>
      <c r="H29" s="79" t="s">
        <v>36</v>
      </c>
      <c r="I29" s="52">
        <f>E20</f>
        <v>-22100</v>
      </c>
    </row>
    <row r="30" spans="2:9" ht="15" customHeight="1" x14ac:dyDescent="0.25">
      <c r="B30" s="75"/>
      <c r="C30" s="75"/>
      <c r="D30" s="75"/>
      <c r="E30" s="75"/>
      <c r="F30" s="75"/>
      <c r="G30" s="75"/>
      <c r="H30" s="79" t="s">
        <v>55</v>
      </c>
      <c r="I30" s="54">
        <f>E21</f>
        <v>10700</v>
      </c>
    </row>
    <row r="31" spans="2:9" ht="15" customHeight="1" x14ac:dyDescent="0.25">
      <c r="B31" s="88" t="s">
        <v>140</v>
      </c>
      <c r="C31" s="88"/>
      <c r="D31" s="88"/>
      <c r="E31" s="75"/>
      <c r="F31" s="75"/>
      <c r="G31" s="75"/>
      <c r="H31" s="81" t="s">
        <v>37</v>
      </c>
      <c r="I31" s="52">
        <f>SUM(I25:I30)</f>
        <v>28600</v>
      </c>
    </row>
    <row r="32" spans="2:9" ht="15" customHeight="1" x14ac:dyDescent="0.25">
      <c r="B32" s="75"/>
      <c r="C32" s="75"/>
      <c r="D32" s="32">
        <v>2017</v>
      </c>
      <c r="E32" s="75"/>
      <c r="F32" s="75"/>
      <c r="G32" s="75"/>
      <c r="H32" s="80" t="s">
        <v>38</v>
      </c>
      <c r="I32" s="52"/>
    </row>
    <row r="33" spans="2:9" ht="15" customHeight="1" x14ac:dyDescent="0.25">
      <c r="B33" s="74" t="s">
        <v>49</v>
      </c>
      <c r="C33" s="75"/>
      <c r="D33" s="51">
        <v>165300</v>
      </c>
      <c r="E33" s="75"/>
      <c r="F33" s="75"/>
      <c r="G33" s="75"/>
      <c r="H33" s="79" t="s">
        <v>39</v>
      </c>
      <c r="I33" s="52">
        <f>-E14</f>
        <v>-61000</v>
      </c>
    </row>
    <row r="34" spans="2:9" ht="15" customHeight="1" x14ac:dyDescent="0.25">
      <c r="B34" s="74" t="s">
        <v>50</v>
      </c>
      <c r="C34" s="75"/>
      <c r="D34" s="52">
        <v>46200</v>
      </c>
      <c r="E34" s="75"/>
      <c r="F34" s="75"/>
      <c r="G34" s="75"/>
      <c r="H34" s="79" t="s">
        <v>40</v>
      </c>
      <c r="I34" s="54">
        <f>-E15</f>
        <v>-2300</v>
      </c>
    </row>
    <row r="35" spans="2:9" ht="15" customHeight="1" x14ac:dyDescent="0.25">
      <c r="B35" s="74" t="s">
        <v>148</v>
      </c>
      <c r="C35" s="75"/>
      <c r="D35" s="52">
        <v>1400</v>
      </c>
      <c r="E35" s="75"/>
      <c r="F35" s="75"/>
      <c r="G35" s="75"/>
      <c r="H35" s="81" t="s">
        <v>41</v>
      </c>
      <c r="I35" s="52">
        <f>I33+I34</f>
        <v>-63300</v>
      </c>
    </row>
    <row r="36" spans="2:9" ht="15" customHeight="1" x14ac:dyDescent="0.25">
      <c r="B36" s="74" t="s">
        <v>149</v>
      </c>
      <c r="C36" s="75"/>
      <c r="D36" s="52">
        <v>2000</v>
      </c>
      <c r="E36" s="75"/>
      <c r="F36" s="75"/>
      <c r="G36" s="75"/>
      <c r="H36" s="80" t="s">
        <v>42</v>
      </c>
      <c r="I36" s="52"/>
    </row>
    <row r="37" spans="2:9" ht="15" customHeight="1" x14ac:dyDescent="0.25">
      <c r="B37" s="74" t="s">
        <v>150</v>
      </c>
      <c r="C37" s="75"/>
      <c r="D37" s="54">
        <v>5600</v>
      </c>
      <c r="E37" s="75"/>
      <c r="F37" s="75"/>
      <c r="G37" s="75"/>
      <c r="H37" s="79" t="s">
        <v>43</v>
      </c>
      <c r="I37" s="52">
        <f>E23</f>
        <v>33900</v>
      </c>
    </row>
    <row r="38" spans="2:9" ht="15" customHeight="1" x14ac:dyDescent="0.25">
      <c r="B38" s="74" t="s">
        <v>14</v>
      </c>
      <c r="C38" s="75"/>
      <c r="D38" s="52">
        <f>D33-D34-D35-D36-D37</f>
        <v>110100</v>
      </c>
      <c r="E38" s="75"/>
      <c r="F38" s="75"/>
      <c r="G38" s="75"/>
      <c r="H38" s="79" t="s">
        <v>44</v>
      </c>
      <c r="I38" s="52">
        <f>E26</f>
        <v>52000</v>
      </c>
    </row>
    <row r="39" spans="2:9" ht="15" customHeight="1" x14ac:dyDescent="0.25">
      <c r="B39" s="74" t="s">
        <v>15</v>
      </c>
      <c r="C39" s="75"/>
      <c r="D39" s="54">
        <v>40900</v>
      </c>
      <c r="E39" s="75"/>
      <c r="F39" s="75"/>
      <c r="G39" s="75"/>
      <c r="H39" s="79" t="s">
        <v>54</v>
      </c>
      <c r="I39" s="54">
        <f>-D42</f>
        <v>-22000</v>
      </c>
    </row>
    <row r="40" spans="2:9" ht="15" customHeight="1" x14ac:dyDescent="0.25">
      <c r="B40" s="74" t="s">
        <v>16</v>
      </c>
      <c r="C40" s="75"/>
      <c r="D40" s="52">
        <f>D38-D39</f>
        <v>69200</v>
      </c>
      <c r="E40" s="75"/>
      <c r="F40" s="75"/>
      <c r="G40" s="75"/>
      <c r="H40" s="81" t="s">
        <v>45</v>
      </c>
      <c r="I40" s="52">
        <f>SUM(I37:I39)</f>
        <v>63900</v>
      </c>
    </row>
    <row r="41" spans="2:9" ht="15" customHeight="1" x14ac:dyDescent="0.25">
      <c r="B41" s="74"/>
      <c r="C41" s="75"/>
      <c r="D41" s="73"/>
      <c r="E41" s="75"/>
      <c r="F41" s="75"/>
      <c r="G41" s="75"/>
      <c r="H41" s="79"/>
      <c r="I41" s="52"/>
    </row>
    <row r="42" spans="2:9" ht="15" customHeight="1" x14ac:dyDescent="0.25">
      <c r="B42" s="74" t="s">
        <v>17</v>
      </c>
      <c r="C42" s="75"/>
      <c r="D42" s="54">
        <v>22000</v>
      </c>
      <c r="E42" s="75"/>
      <c r="F42" s="75"/>
      <c r="G42" s="75"/>
      <c r="H42" s="79" t="s">
        <v>46</v>
      </c>
      <c r="I42" s="52">
        <f>I31+I35+I40</f>
        <v>29200</v>
      </c>
    </row>
    <row r="43" spans="2:9" ht="15" customHeight="1" x14ac:dyDescent="0.25">
      <c r="B43" s="74" t="s">
        <v>153</v>
      </c>
      <c r="C43" s="75"/>
      <c r="D43" s="52">
        <f>D40-D42</f>
        <v>47200</v>
      </c>
      <c r="E43" s="75"/>
      <c r="F43" s="75"/>
      <c r="G43" s="75"/>
      <c r="H43" s="79" t="s">
        <v>154</v>
      </c>
      <c r="I43" s="54">
        <f>C9</f>
        <v>47500</v>
      </c>
    </row>
    <row r="44" spans="2:9" ht="15" customHeight="1" x14ac:dyDescent="0.25">
      <c r="B44" s="79"/>
      <c r="C44" s="75"/>
      <c r="D44" s="75"/>
      <c r="E44" s="75"/>
      <c r="F44" s="75"/>
      <c r="G44" s="75"/>
      <c r="H44" s="82" t="s">
        <v>155</v>
      </c>
      <c r="I44" s="52">
        <f>I42+I43</f>
        <v>76700</v>
      </c>
    </row>
  </sheetData>
  <mergeCells count="3">
    <mergeCell ref="B6:D6"/>
    <mergeCell ref="B7:D7"/>
    <mergeCell ref="B31:D31"/>
  </mergeCells>
  <phoneticPr fontId="1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workbookViewId="0">
      <selection activeCell="C49" sqref="C49:G49"/>
    </sheetView>
  </sheetViews>
  <sheetFormatPr defaultColWidth="9.140625" defaultRowHeight="11.65" customHeight="1" x14ac:dyDescent="0.25"/>
  <cols>
    <col min="1" max="1" width="3.5703125" style="35" customWidth="1"/>
    <col min="2" max="2" width="36.140625" style="35" customWidth="1"/>
    <col min="3" max="3" width="11.7109375" style="35" customWidth="1"/>
    <col min="4" max="4" width="12.7109375" style="35" customWidth="1"/>
    <col min="5" max="8" width="11.7109375" style="35" customWidth="1"/>
    <col min="9" max="16384" width="9.140625" style="35"/>
  </cols>
  <sheetData>
    <row r="1" spans="1:8" ht="18.75" x14ac:dyDescent="0.3">
      <c r="A1" s="21" t="s">
        <v>144</v>
      </c>
    </row>
    <row r="2" spans="1:8" ht="10.15" customHeight="1" x14ac:dyDescent="0.25"/>
    <row r="3" spans="1:8" ht="30" customHeight="1" x14ac:dyDescent="0.25">
      <c r="A3" s="45" t="s">
        <v>52</v>
      </c>
      <c r="B3" s="90" t="s">
        <v>187</v>
      </c>
      <c r="C3" s="90"/>
      <c r="D3" s="90"/>
      <c r="E3" s="90"/>
      <c r="F3" s="90"/>
      <c r="G3" s="90"/>
    </row>
    <row r="4" spans="1:8" ht="15" customHeight="1" x14ac:dyDescent="0.25">
      <c r="A4" s="45" t="s">
        <v>53</v>
      </c>
      <c r="B4" s="90" t="s">
        <v>188</v>
      </c>
      <c r="C4" s="90"/>
      <c r="D4" s="90"/>
      <c r="E4" s="90"/>
      <c r="F4" s="90"/>
      <c r="G4" s="90"/>
    </row>
    <row r="5" spans="1:8" ht="15" customHeight="1" x14ac:dyDescent="0.25">
      <c r="B5" s="40"/>
      <c r="E5" s="39"/>
      <c r="F5" s="39"/>
    </row>
    <row r="6" spans="1:8" s="36" customFormat="1" ht="15" customHeight="1" x14ac:dyDescent="0.25">
      <c r="B6" s="91" t="s">
        <v>198</v>
      </c>
      <c r="C6" s="91"/>
      <c r="D6" s="91"/>
      <c r="E6" s="91"/>
      <c r="F6" s="91"/>
      <c r="G6" s="91"/>
    </row>
    <row r="7" spans="1:8" ht="15" customHeight="1" x14ac:dyDescent="0.25">
      <c r="B7" s="91" t="s">
        <v>199</v>
      </c>
      <c r="C7" s="91"/>
      <c r="D7" s="91"/>
      <c r="E7" s="91"/>
      <c r="F7" s="91"/>
      <c r="G7" s="91"/>
      <c r="H7" s="38"/>
    </row>
    <row r="8" spans="1:8" ht="15" customHeight="1" x14ac:dyDescent="0.25">
      <c r="C8" s="68">
        <v>2006</v>
      </c>
      <c r="D8" s="68">
        <v>2007</v>
      </c>
      <c r="E8" s="68">
        <v>2008</v>
      </c>
      <c r="F8" s="68">
        <v>2009</v>
      </c>
      <c r="G8" s="68">
        <v>2010</v>
      </c>
      <c r="H8" s="9"/>
    </row>
    <row r="9" spans="1:8" ht="15" customHeight="1" x14ac:dyDescent="0.25">
      <c r="B9" s="40" t="s">
        <v>127</v>
      </c>
      <c r="C9" s="9"/>
      <c r="D9" s="9"/>
      <c r="E9" s="9"/>
      <c r="F9" s="9"/>
      <c r="G9" s="9"/>
      <c r="H9" s="9"/>
    </row>
    <row r="10" spans="1:8" ht="15" customHeight="1" x14ac:dyDescent="0.25">
      <c r="B10" s="83" t="s">
        <v>126</v>
      </c>
      <c r="C10" s="44">
        <v>263.00099999999998</v>
      </c>
      <c r="D10" s="44">
        <v>179.69399999999999</v>
      </c>
      <c r="E10" s="44">
        <v>99.367000000000004</v>
      </c>
      <c r="F10" s="44">
        <v>104.533</v>
      </c>
      <c r="G10" s="44">
        <v>186.018</v>
      </c>
      <c r="H10" s="9"/>
    </row>
    <row r="11" spans="1:8" ht="15" customHeight="1" x14ac:dyDescent="0.25">
      <c r="B11" s="83" t="s">
        <v>125</v>
      </c>
      <c r="C11" s="44">
        <v>19.276</v>
      </c>
      <c r="D11" s="44">
        <v>17.018000000000001</v>
      </c>
      <c r="E11" s="44">
        <v>24.872</v>
      </c>
      <c r="F11" s="44">
        <v>40.661999999999999</v>
      </c>
      <c r="G11" s="44">
        <v>16.745000000000001</v>
      </c>
      <c r="H11" s="9"/>
    </row>
    <row r="12" spans="1:8" ht="15" customHeight="1" x14ac:dyDescent="0.25">
      <c r="B12" s="83" t="s">
        <v>1</v>
      </c>
      <c r="C12" s="44">
        <v>416.60300000000001</v>
      </c>
      <c r="D12" s="44">
        <v>448.58600000000001</v>
      </c>
      <c r="E12" s="44">
        <v>492.423</v>
      </c>
      <c r="F12" s="44">
        <v>440.09899999999999</v>
      </c>
      <c r="G12" s="44">
        <v>431.49200000000002</v>
      </c>
      <c r="H12" s="9"/>
    </row>
    <row r="13" spans="1:8" ht="15" customHeight="1" x14ac:dyDescent="0.25">
      <c r="B13" s="83" t="s">
        <v>124</v>
      </c>
      <c r="C13" s="44">
        <v>0</v>
      </c>
      <c r="D13" s="44">
        <v>0</v>
      </c>
      <c r="E13" s="44">
        <v>27.178999999999998</v>
      </c>
      <c r="F13" s="44">
        <v>26.603000000000002</v>
      </c>
      <c r="G13" s="44">
        <v>0</v>
      </c>
      <c r="H13" s="9"/>
    </row>
    <row r="14" spans="1:8" ht="15" customHeight="1" x14ac:dyDescent="0.25">
      <c r="B14" s="83" t="s">
        <v>123</v>
      </c>
      <c r="C14" s="46">
        <v>30.731999999999999</v>
      </c>
      <c r="D14" s="46">
        <v>35.530999999999999</v>
      </c>
      <c r="E14" s="46">
        <v>27.154</v>
      </c>
      <c r="F14" s="46">
        <v>19.718</v>
      </c>
      <c r="G14" s="46">
        <v>74.075000000000003</v>
      </c>
      <c r="H14" s="9"/>
    </row>
    <row r="15" spans="1:8" ht="15" customHeight="1" x14ac:dyDescent="0.25">
      <c r="B15" s="83" t="s">
        <v>122</v>
      </c>
      <c r="C15" s="44">
        <f>SUM(C9:C14)</f>
        <v>729.61199999999997</v>
      </c>
      <c r="D15" s="44">
        <f>SUM(D9:D14)</f>
        <v>680.82899999999995</v>
      </c>
      <c r="E15" s="44">
        <f>SUM(E9:E14)</f>
        <v>670.995</v>
      </c>
      <c r="F15" s="44">
        <f>SUM(F9:F14)</f>
        <v>631.6149999999999</v>
      </c>
      <c r="G15" s="44">
        <f>SUM(G9:G14)</f>
        <v>708.33</v>
      </c>
      <c r="H15" s="9"/>
    </row>
    <row r="16" spans="1:8" ht="15" customHeight="1" x14ac:dyDescent="0.25">
      <c r="B16" s="83"/>
      <c r="C16" s="44"/>
      <c r="D16" s="44"/>
      <c r="E16" s="44"/>
      <c r="F16" s="44"/>
      <c r="G16" s="44"/>
      <c r="H16" s="9"/>
    </row>
    <row r="17" spans="2:8" ht="15" customHeight="1" x14ac:dyDescent="0.25">
      <c r="B17" s="83" t="s">
        <v>121</v>
      </c>
      <c r="C17" s="44">
        <v>611.95699999999999</v>
      </c>
      <c r="D17" s="44">
        <v>669.34</v>
      </c>
      <c r="E17" s="44">
        <v>865.08399999999995</v>
      </c>
      <c r="F17" s="44">
        <v>885.98099999999999</v>
      </c>
      <c r="G17" s="44">
        <v>866.005</v>
      </c>
      <c r="H17" s="9"/>
    </row>
    <row r="18" spans="2:8" ht="15" customHeight="1" x14ac:dyDescent="0.25">
      <c r="B18" s="83" t="s">
        <v>120</v>
      </c>
      <c r="C18" s="46">
        <v>342.37099999999998</v>
      </c>
      <c r="D18" s="46">
        <v>379.7</v>
      </c>
      <c r="E18" s="46">
        <v>454.91699999999997</v>
      </c>
      <c r="F18" s="46">
        <v>498.50900000000001</v>
      </c>
      <c r="G18" s="46">
        <v>521.25900000000001</v>
      </c>
      <c r="H18" s="9"/>
    </row>
    <row r="19" spans="2:8" ht="15" customHeight="1" x14ac:dyDescent="0.25">
      <c r="B19" s="83" t="s">
        <v>119</v>
      </c>
      <c r="C19" s="44">
        <f>C17-C18</f>
        <v>269.58600000000001</v>
      </c>
      <c r="D19" s="44">
        <f>D17-D18</f>
        <v>289.64000000000004</v>
      </c>
      <c r="E19" s="44">
        <f>E17-E18</f>
        <v>410.16699999999997</v>
      </c>
      <c r="F19" s="44">
        <f>F17-F18</f>
        <v>387.47199999999998</v>
      </c>
      <c r="G19" s="44">
        <f>G17-G18</f>
        <v>344.74599999999998</v>
      </c>
      <c r="H19" s="9"/>
    </row>
    <row r="20" spans="2:8" ht="15" customHeight="1" x14ac:dyDescent="0.25">
      <c r="B20" s="83" t="s">
        <v>118</v>
      </c>
      <c r="C20" s="44">
        <v>63.073</v>
      </c>
      <c r="D20" s="44">
        <v>61.765000000000001</v>
      </c>
      <c r="E20" s="44">
        <v>75.608999999999995</v>
      </c>
      <c r="F20" s="44">
        <v>65.268000000000001</v>
      </c>
      <c r="G20" s="44">
        <v>59.414000000000001</v>
      </c>
      <c r="H20" s="9"/>
    </row>
    <row r="21" spans="2:8" ht="15" customHeight="1" x14ac:dyDescent="0.25">
      <c r="B21" s="83" t="s">
        <v>117</v>
      </c>
      <c r="C21" s="46">
        <v>61.003</v>
      </c>
      <c r="D21" s="46">
        <v>64.718000000000004</v>
      </c>
      <c r="E21" s="46">
        <v>99.695999999999998</v>
      </c>
      <c r="F21" s="46">
        <v>103.375</v>
      </c>
      <c r="G21" s="46">
        <v>119.616</v>
      </c>
      <c r="H21" s="9"/>
    </row>
    <row r="22" spans="2:8" ht="15" customHeight="1" x14ac:dyDescent="0.25">
      <c r="B22" s="84" t="s">
        <v>116</v>
      </c>
      <c r="C22" s="44">
        <f>SUM(C19:C21)+C15</f>
        <v>1123.2739999999999</v>
      </c>
      <c r="D22" s="44">
        <f>SUM(D19:D21)+D15</f>
        <v>1096.952</v>
      </c>
      <c r="E22" s="44">
        <f>SUM(E19:E21)+E15</f>
        <v>1256.4670000000001</v>
      </c>
      <c r="F22" s="44">
        <f>SUM(F19:F21)+F15</f>
        <v>1187.73</v>
      </c>
      <c r="G22" s="44">
        <f>SUM(G19:G21)+G15</f>
        <v>1232.106</v>
      </c>
      <c r="H22" s="9"/>
    </row>
    <row r="23" spans="2:8" ht="15" customHeight="1" x14ac:dyDescent="0.25">
      <c r="B23" s="83"/>
      <c r="C23" s="83"/>
      <c r="D23" s="83"/>
      <c r="E23" s="83"/>
      <c r="F23" s="83"/>
      <c r="G23" s="83"/>
      <c r="H23" s="9"/>
    </row>
    <row r="24" spans="2:8" ht="15" customHeight="1" x14ac:dyDescent="0.25">
      <c r="B24" s="84" t="s">
        <v>115</v>
      </c>
      <c r="C24" s="44"/>
      <c r="D24" s="44"/>
      <c r="E24" s="44"/>
      <c r="F24" s="44"/>
      <c r="G24" s="44"/>
      <c r="H24" s="9"/>
    </row>
    <row r="25" spans="2:8" ht="15" customHeight="1" x14ac:dyDescent="0.25">
      <c r="B25" s="83" t="s">
        <v>114</v>
      </c>
      <c r="C25" s="44">
        <v>0</v>
      </c>
      <c r="D25" s="44">
        <v>0</v>
      </c>
      <c r="E25" s="44">
        <v>0</v>
      </c>
      <c r="F25" s="44">
        <v>0</v>
      </c>
      <c r="G25" s="44">
        <v>0</v>
      </c>
      <c r="H25" s="9"/>
    </row>
    <row r="26" spans="2:8" ht="15" customHeight="1" x14ac:dyDescent="0.25">
      <c r="B26" s="83" t="s">
        <v>113</v>
      </c>
      <c r="C26" s="44">
        <v>125.06399999999999</v>
      </c>
      <c r="D26" s="44">
        <v>111.21299999999999</v>
      </c>
      <c r="E26" s="44">
        <v>146.71299999999999</v>
      </c>
      <c r="F26" s="44">
        <v>108.8</v>
      </c>
      <c r="G26" s="44">
        <v>83.052000000000007</v>
      </c>
      <c r="H26" s="9"/>
    </row>
    <row r="27" spans="2:8" ht="15" customHeight="1" x14ac:dyDescent="0.25">
      <c r="B27" s="83" t="s">
        <v>112</v>
      </c>
      <c r="C27" s="44">
        <v>21.085999999999999</v>
      </c>
      <c r="D27" s="44">
        <v>19.675999999999998</v>
      </c>
      <c r="E27" s="44">
        <v>5.59</v>
      </c>
      <c r="F27" s="44">
        <v>1.9E-2</v>
      </c>
      <c r="G27" s="44">
        <v>23.936</v>
      </c>
      <c r="H27" s="9"/>
    </row>
    <row r="28" spans="2:8" ht="15" customHeight="1" x14ac:dyDescent="0.25">
      <c r="B28" s="83" t="s">
        <v>111</v>
      </c>
      <c r="C28" s="44">
        <v>72.531000000000006</v>
      </c>
      <c r="D28" s="44">
        <v>75.457999999999998</v>
      </c>
      <c r="E28" s="44">
        <v>70.221999999999994</v>
      </c>
      <c r="F28" s="44">
        <v>66.542000000000002</v>
      </c>
      <c r="G28" s="44">
        <v>0</v>
      </c>
      <c r="H28" s="9"/>
    </row>
    <row r="29" spans="2:8" ht="15" customHeight="1" x14ac:dyDescent="0.25">
      <c r="B29" s="83" t="s">
        <v>110</v>
      </c>
      <c r="C29" s="46">
        <v>19.404</v>
      </c>
      <c r="D29" s="46">
        <v>19.791</v>
      </c>
      <c r="E29" s="46">
        <v>54.73</v>
      </c>
      <c r="F29" s="46">
        <v>44.862000000000002</v>
      </c>
      <c r="G29" s="46">
        <v>117.047</v>
      </c>
      <c r="H29" s="9"/>
    </row>
    <row r="30" spans="2:8" ht="15" customHeight="1" x14ac:dyDescent="0.25">
      <c r="B30" s="83" t="s">
        <v>109</v>
      </c>
      <c r="C30" s="44">
        <f>SUM(C25:C29)</f>
        <v>238.08499999999998</v>
      </c>
      <c r="D30" s="44">
        <f>SUM(D25:D29)</f>
        <v>226.13799999999998</v>
      </c>
      <c r="E30" s="44">
        <f>SUM(E25:E29)</f>
        <v>277.255</v>
      </c>
      <c r="F30" s="44">
        <f>SUM(F25:F29)</f>
        <v>220.22299999999998</v>
      </c>
      <c r="G30" s="44">
        <f>SUM(G25:G29)</f>
        <v>224.035</v>
      </c>
      <c r="H30" s="9"/>
    </row>
    <row r="31" spans="2:8" ht="15" customHeight="1" x14ac:dyDescent="0.25">
      <c r="B31" s="83"/>
      <c r="C31" s="44"/>
      <c r="D31" s="44"/>
      <c r="E31" s="44"/>
      <c r="F31" s="44"/>
      <c r="G31" s="44"/>
      <c r="H31" s="9"/>
    </row>
    <row r="32" spans="2:8" ht="15" customHeight="1" x14ac:dyDescent="0.25">
      <c r="B32" s="83" t="s">
        <v>108</v>
      </c>
      <c r="C32" s="44">
        <v>207.75</v>
      </c>
      <c r="D32" s="44">
        <v>72.966999999999999</v>
      </c>
      <c r="E32" s="44">
        <v>92.399000000000001</v>
      </c>
      <c r="F32" s="44">
        <v>62.915999999999997</v>
      </c>
      <c r="G32" s="44">
        <v>43.491</v>
      </c>
      <c r="H32" s="9"/>
    </row>
    <row r="33" spans="2:8" ht="15" customHeight="1" x14ac:dyDescent="0.25">
      <c r="B33" s="83" t="s">
        <v>107</v>
      </c>
      <c r="C33" s="44">
        <v>24.4</v>
      </c>
      <c r="D33" s="44">
        <v>12.2</v>
      </c>
      <c r="E33" s="44">
        <v>4</v>
      </c>
      <c r="F33" s="44">
        <v>2.7</v>
      </c>
      <c r="G33" s="44">
        <v>0</v>
      </c>
      <c r="H33" s="9"/>
    </row>
    <row r="34" spans="2:8" ht="15" customHeight="1" x14ac:dyDescent="0.25">
      <c r="B34" s="83" t="s">
        <v>106</v>
      </c>
      <c r="C34" s="46">
        <v>25.506</v>
      </c>
      <c r="D34" s="46">
        <v>31.875</v>
      </c>
      <c r="E34" s="46">
        <v>66.876000000000005</v>
      </c>
      <c r="F34" s="46">
        <v>59.743000000000002</v>
      </c>
      <c r="G34" s="46">
        <v>62.235999999999997</v>
      </c>
      <c r="H34" s="9"/>
    </row>
    <row r="35" spans="2:8" ht="15" customHeight="1" x14ac:dyDescent="0.25">
      <c r="B35" s="84" t="s">
        <v>105</v>
      </c>
      <c r="C35" s="44">
        <f>C30+SUM(C32:C34)</f>
        <v>495.74099999999999</v>
      </c>
      <c r="D35" s="44">
        <f>D30+SUM(D32:D34)</f>
        <v>343.17999999999995</v>
      </c>
      <c r="E35" s="44">
        <f>E30+SUM(E32:E34)</f>
        <v>440.53</v>
      </c>
      <c r="F35" s="44">
        <f>F30+SUM(F32:F34)</f>
        <v>345.58199999999999</v>
      </c>
      <c r="G35" s="44">
        <f>G30+SUM(G32:G34)</f>
        <v>329.762</v>
      </c>
      <c r="H35" s="9"/>
    </row>
    <row r="36" spans="2:8" ht="15" customHeight="1" x14ac:dyDescent="0.25">
      <c r="B36" s="83"/>
      <c r="C36" s="44"/>
      <c r="D36" s="44"/>
      <c r="E36" s="44"/>
      <c r="F36" s="44"/>
      <c r="G36" s="44"/>
      <c r="H36" s="9"/>
    </row>
    <row r="37" spans="2:8" ht="15" customHeight="1" x14ac:dyDescent="0.25">
      <c r="B37" s="84" t="s">
        <v>104</v>
      </c>
      <c r="C37" s="44"/>
      <c r="D37" s="44"/>
      <c r="E37" s="44"/>
      <c r="F37" s="44"/>
      <c r="G37" s="44"/>
      <c r="H37" s="9"/>
    </row>
    <row r="38" spans="2:8" ht="15" customHeight="1" x14ac:dyDescent="0.25">
      <c r="B38" s="83" t="s">
        <v>11</v>
      </c>
      <c r="C38" s="44">
        <v>0.67100000000000004</v>
      </c>
      <c r="D38" s="44">
        <v>0.69099999999999995</v>
      </c>
      <c r="E38" s="44">
        <v>0.69599999999999995</v>
      </c>
      <c r="F38" s="44">
        <v>0.7</v>
      </c>
      <c r="G38" s="44">
        <v>0.70499999999999996</v>
      </c>
      <c r="H38" s="9"/>
    </row>
    <row r="39" spans="2:8" ht="15" customHeight="1" x14ac:dyDescent="0.25">
      <c r="B39" s="83" t="s">
        <v>103</v>
      </c>
      <c r="C39" s="44">
        <v>255.214</v>
      </c>
      <c r="D39" s="44">
        <v>286.12</v>
      </c>
      <c r="E39" s="44">
        <v>305.209</v>
      </c>
      <c r="F39" s="44">
        <v>315.404</v>
      </c>
      <c r="G39" s="44">
        <v>327.74200000000002</v>
      </c>
      <c r="H39" s="9"/>
    </row>
    <row r="40" spans="2:8" ht="15" customHeight="1" x14ac:dyDescent="0.25">
      <c r="B40" s="83" t="s">
        <v>12</v>
      </c>
      <c r="C40" s="44">
        <v>641.55799999999999</v>
      </c>
      <c r="D40" s="44">
        <v>775.85699999999997</v>
      </c>
      <c r="E40" s="44">
        <v>923.71299999999997</v>
      </c>
      <c r="F40" s="44">
        <v>938.58</v>
      </c>
      <c r="G40" s="44">
        <v>986.52300000000002</v>
      </c>
      <c r="H40" s="9"/>
    </row>
    <row r="41" spans="2:8" ht="15" customHeight="1" x14ac:dyDescent="0.25">
      <c r="B41" s="83" t="s">
        <v>102</v>
      </c>
      <c r="C41" s="46">
        <v>269.91000000000003</v>
      </c>
      <c r="D41" s="46">
        <v>308.89600000000002</v>
      </c>
      <c r="E41" s="46">
        <v>413.68099999999998</v>
      </c>
      <c r="F41" s="46">
        <v>412.536</v>
      </c>
      <c r="G41" s="46">
        <v>412.62599999999998</v>
      </c>
      <c r="H41" s="9"/>
    </row>
    <row r="42" spans="2:8" ht="15" customHeight="1" x14ac:dyDescent="0.25">
      <c r="B42" s="84" t="s">
        <v>101</v>
      </c>
      <c r="C42" s="46">
        <f>C38+C39+C40-C41</f>
        <v>627.5329999999999</v>
      </c>
      <c r="D42" s="46">
        <f>D38+D39+D40-D41</f>
        <v>753.77199999999993</v>
      </c>
      <c r="E42" s="46">
        <f>E38+E39+E40-E41</f>
        <v>815.9369999999999</v>
      </c>
      <c r="F42" s="46">
        <f>F38+F39+F40-F41</f>
        <v>842.14799999999991</v>
      </c>
      <c r="G42" s="46">
        <f>G38+G39+G40-G41</f>
        <v>902.34400000000005</v>
      </c>
      <c r="H42" s="9"/>
    </row>
    <row r="43" spans="2:8" ht="15" customHeight="1" x14ac:dyDescent="0.25">
      <c r="B43" s="84" t="s">
        <v>100</v>
      </c>
      <c r="C43" s="44">
        <f>C35+C42</f>
        <v>1123.2739999999999</v>
      </c>
      <c r="D43" s="44">
        <f>D35+D42</f>
        <v>1096.9519999999998</v>
      </c>
      <c r="E43" s="44">
        <f>E35+E42</f>
        <v>1256.4669999999999</v>
      </c>
      <c r="F43" s="44">
        <f>F35+F42</f>
        <v>1187.73</v>
      </c>
      <c r="G43" s="44">
        <f>G35+G42</f>
        <v>1232.106</v>
      </c>
      <c r="H43" s="9"/>
    </row>
    <row r="44" spans="2:8" ht="15" customHeight="1" x14ac:dyDescent="0.25">
      <c r="B44" s="84"/>
      <c r="C44" s="44"/>
      <c r="D44" s="44"/>
      <c r="E44" s="44"/>
      <c r="F44" s="44"/>
      <c r="G44" s="44"/>
      <c r="H44" s="9"/>
    </row>
    <row r="45" spans="2:8" ht="15" customHeight="1" x14ac:dyDescent="0.25">
      <c r="B45" s="83" t="s">
        <v>99</v>
      </c>
      <c r="C45" s="44">
        <v>53.069000000000003</v>
      </c>
      <c r="D45" s="44">
        <v>53.918999999999997</v>
      </c>
      <c r="E45" s="44">
        <v>51.478999999999999</v>
      </c>
      <c r="F45" s="44">
        <v>51.917999999999999</v>
      </c>
      <c r="G45" s="44">
        <v>52.287999999999997</v>
      </c>
      <c r="H45" s="9"/>
    </row>
    <row r="46" spans="2:8" ht="15" customHeight="1" x14ac:dyDescent="0.25">
      <c r="B46" s="83"/>
      <c r="C46" s="85"/>
      <c r="D46" s="85"/>
      <c r="E46" s="85"/>
      <c r="F46" s="85"/>
      <c r="G46" s="85"/>
      <c r="H46" s="9"/>
    </row>
    <row r="47" spans="2:8" ht="15" customHeight="1" x14ac:dyDescent="0.25">
      <c r="B47" s="86"/>
      <c r="C47" s="83"/>
      <c r="D47" s="83"/>
      <c r="E47" s="83"/>
      <c r="F47" s="83"/>
      <c r="G47" s="83"/>
      <c r="H47" s="9"/>
    </row>
    <row r="48" spans="2:8" ht="15" customHeight="1" x14ac:dyDescent="0.25">
      <c r="B48" s="89" t="s">
        <v>201</v>
      </c>
      <c r="C48" s="89"/>
      <c r="D48" s="89"/>
      <c r="E48" s="89"/>
      <c r="F48" s="89"/>
      <c r="G48" s="89"/>
      <c r="H48" s="9"/>
    </row>
    <row r="49" spans="2:8" ht="15" customHeight="1" x14ac:dyDescent="0.25">
      <c r="B49" s="83"/>
      <c r="C49" s="68">
        <v>2006</v>
      </c>
      <c r="D49" s="68">
        <v>2007</v>
      </c>
      <c r="E49" s="68">
        <v>2008</v>
      </c>
      <c r="F49" s="68">
        <v>2009</v>
      </c>
      <c r="G49" s="68">
        <v>2010</v>
      </c>
      <c r="H49" s="9"/>
    </row>
    <row r="50" spans="2:8" ht="15" customHeight="1" x14ac:dyDescent="0.25">
      <c r="B50" s="83"/>
      <c r="C50" s="85"/>
      <c r="D50" s="85"/>
      <c r="E50" s="85"/>
      <c r="F50" s="85"/>
      <c r="G50" s="85"/>
      <c r="H50" s="9"/>
    </row>
    <row r="51" spans="2:8" ht="15" customHeight="1" x14ac:dyDescent="0.25">
      <c r="B51" s="83" t="s">
        <v>49</v>
      </c>
      <c r="C51" s="44">
        <v>1724.8979999999999</v>
      </c>
      <c r="D51" s="44">
        <v>1882.0640000000001</v>
      </c>
      <c r="E51" s="44">
        <v>2112.558</v>
      </c>
      <c r="F51" s="44">
        <v>1972.4179999999999</v>
      </c>
      <c r="G51" s="44">
        <v>1909.575</v>
      </c>
      <c r="H51" s="9"/>
    </row>
    <row r="52" spans="2:8" ht="15" customHeight="1" x14ac:dyDescent="0.25">
      <c r="B52" s="83" t="s">
        <v>98</v>
      </c>
      <c r="C52" s="46">
        <v>965.88900000000001</v>
      </c>
      <c r="D52" s="46">
        <v>1004.972</v>
      </c>
      <c r="E52" s="46">
        <v>1062.2049999999999</v>
      </c>
      <c r="F52" s="46">
        <v>1031.241</v>
      </c>
      <c r="G52" s="46">
        <v>1025.759</v>
      </c>
      <c r="H52" s="9"/>
    </row>
    <row r="53" spans="2:8" ht="15" customHeight="1" x14ac:dyDescent="0.25">
      <c r="B53" s="83" t="s">
        <v>97</v>
      </c>
      <c r="C53" s="44">
        <f>C51-C52</f>
        <v>759.0089999999999</v>
      </c>
      <c r="D53" s="44">
        <f>D51-D52</f>
        <v>877.0920000000001</v>
      </c>
      <c r="E53" s="44">
        <f>E51-E52</f>
        <v>1050.3530000000001</v>
      </c>
      <c r="F53" s="44">
        <f>F51-F52</f>
        <v>941.17699999999991</v>
      </c>
      <c r="G53" s="44">
        <f>G51-G52</f>
        <v>883.81600000000003</v>
      </c>
      <c r="H53" s="9"/>
    </row>
    <row r="54" spans="2:8" ht="15" customHeight="1" x14ac:dyDescent="0.25">
      <c r="B54" s="83" t="s">
        <v>96</v>
      </c>
      <c r="C54" s="46">
        <v>531.83900000000006</v>
      </c>
      <c r="D54" s="46">
        <v>591.76700000000005</v>
      </c>
      <c r="E54" s="46">
        <v>741.40499999999997</v>
      </c>
      <c r="F54" s="46">
        <v>757.07299999999998</v>
      </c>
      <c r="G54" s="46">
        <v>732.72199999999998</v>
      </c>
      <c r="H54" s="9"/>
    </row>
    <row r="55" spans="2:8" ht="15" customHeight="1" x14ac:dyDescent="0.25">
      <c r="B55" s="83" t="s">
        <v>95</v>
      </c>
      <c r="C55" s="44">
        <f>C53-C54</f>
        <v>227.16999999999985</v>
      </c>
      <c r="D55" s="44">
        <f>D53-D54</f>
        <v>285.32500000000005</v>
      </c>
      <c r="E55" s="44">
        <f>E53-E54</f>
        <v>308.94800000000009</v>
      </c>
      <c r="F55" s="44">
        <f>F53-F54</f>
        <v>184.10399999999993</v>
      </c>
      <c r="G55" s="44">
        <f>G53-G54</f>
        <v>151.09400000000005</v>
      </c>
      <c r="H55" s="9"/>
    </row>
    <row r="56" spans="2:8" ht="15" customHeight="1" x14ac:dyDescent="0.25">
      <c r="B56" s="83" t="s">
        <v>141</v>
      </c>
      <c r="C56" s="46">
        <v>61.874000000000002</v>
      </c>
      <c r="D56" s="46">
        <v>61.387</v>
      </c>
      <c r="E56" s="46">
        <v>80.296000000000006</v>
      </c>
      <c r="F56" s="46">
        <v>90.665000000000006</v>
      </c>
      <c r="G56" s="46">
        <v>86.09</v>
      </c>
    </row>
    <row r="57" spans="2:8" ht="15" customHeight="1" x14ac:dyDescent="0.25">
      <c r="B57" s="83" t="s">
        <v>94</v>
      </c>
      <c r="C57" s="44">
        <f>C55-C56</f>
        <v>165.29599999999985</v>
      </c>
      <c r="D57" s="44">
        <f>D55-D56</f>
        <v>223.93800000000005</v>
      </c>
      <c r="E57" s="44">
        <f>E55-E56</f>
        <v>228.6520000000001</v>
      </c>
      <c r="F57" s="44">
        <f>F55-F56</f>
        <v>93.438999999999922</v>
      </c>
      <c r="G57" s="44">
        <f>G55-G56</f>
        <v>65.004000000000048</v>
      </c>
    </row>
    <row r="58" spans="2:8" ht="15" customHeight="1" x14ac:dyDescent="0.25">
      <c r="B58" s="83"/>
      <c r="C58" s="44"/>
      <c r="D58" s="44"/>
      <c r="E58" s="44"/>
      <c r="F58" s="44"/>
      <c r="G58" s="44"/>
    </row>
    <row r="59" spans="2:8" ht="15" customHeight="1" x14ac:dyDescent="0.25">
      <c r="B59" s="83" t="s">
        <v>93</v>
      </c>
      <c r="C59" s="44">
        <v>5.8879999999999999</v>
      </c>
      <c r="D59" s="44">
        <v>9.2159999999999993</v>
      </c>
      <c r="E59" s="44">
        <v>5.0460000000000003</v>
      </c>
      <c r="F59" s="44">
        <v>4.3</v>
      </c>
      <c r="G59" s="44">
        <v>0.33200000000000002</v>
      </c>
    </row>
    <row r="60" spans="2:8" ht="15" customHeight="1" x14ac:dyDescent="0.25">
      <c r="B60" s="83" t="s">
        <v>92</v>
      </c>
      <c r="C60" s="44">
        <v>3.28</v>
      </c>
      <c r="D60" s="44">
        <v>9.7859999999999996</v>
      </c>
      <c r="E60" s="44">
        <v>5.9870000000000001</v>
      </c>
      <c r="F60" s="44">
        <v>2.5920000000000001</v>
      </c>
      <c r="G60" s="44">
        <v>0</v>
      </c>
    </row>
    <row r="61" spans="2:8" ht="15" customHeight="1" x14ac:dyDescent="0.25">
      <c r="B61" s="83" t="s">
        <v>91</v>
      </c>
      <c r="C61" s="46">
        <v>0</v>
      </c>
      <c r="D61" s="46">
        <v>0</v>
      </c>
      <c r="E61" s="46">
        <v>0</v>
      </c>
      <c r="F61" s="46">
        <v>-2.968</v>
      </c>
      <c r="G61" s="46">
        <v>3.2</v>
      </c>
    </row>
    <row r="62" spans="2:8" ht="15" customHeight="1" x14ac:dyDescent="0.25">
      <c r="B62" s="83" t="s">
        <v>90</v>
      </c>
      <c r="C62" s="44">
        <f>C57-C59+C60+C61</f>
        <v>162.68799999999985</v>
      </c>
      <c r="D62" s="44">
        <f>D57-D59+D60+D61</f>
        <v>224.50800000000004</v>
      </c>
      <c r="E62" s="44">
        <f>E57-E59+E60+E61</f>
        <v>229.5930000000001</v>
      </c>
      <c r="F62" s="44">
        <f>F57-F59+F60+F61</f>
        <v>88.76299999999992</v>
      </c>
      <c r="G62" s="44">
        <f>G57-G59+G60+G61</f>
        <v>67.872000000000057</v>
      </c>
    </row>
    <row r="63" spans="2:8" ht="15" customHeight="1" x14ac:dyDescent="0.25">
      <c r="B63" s="83" t="s">
        <v>89</v>
      </c>
      <c r="C63" s="46">
        <v>58.784999999999997</v>
      </c>
      <c r="D63" s="46">
        <v>75.933000000000007</v>
      </c>
      <c r="E63" s="46">
        <v>82.552000000000007</v>
      </c>
      <c r="F63" s="46">
        <v>29.919</v>
      </c>
      <c r="G63" s="46">
        <v>22.364000000000001</v>
      </c>
    </row>
    <row r="64" spans="2:8" ht="15" customHeight="1" x14ac:dyDescent="0.25">
      <c r="B64" s="83" t="s">
        <v>88</v>
      </c>
      <c r="C64" s="44"/>
      <c r="D64" s="44"/>
      <c r="E64" s="44"/>
      <c r="F64" s="44"/>
      <c r="G64" s="44"/>
    </row>
    <row r="65" spans="2:8" ht="15" customHeight="1" x14ac:dyDescent="0.25">
      <c r="B65" s="83" t="s">
        <v>87</v>
      </c>
      <c r="C65" s="46">
        <f>C62-C63</f>
        <v>103.90299999999985</v>
      </c>
      <c r="D65" s="46">
        <f>D62-D63</f>
        <v>148.57500000000005</v>
      </c>
      <c r="E65" s="46">
        <f>E62-E63</f>
        <v>147.04100000000011</v>
      </c>
      <c r="F65" s="46">
        <f>F62-F63</f>
        <v>58.843999999999923</v>
      </c>
      <c r="G65" s="46">
        <f>G62-G63</f>
        <v>45.508000000000052</v>
      </c>
    </row>
    <row r="66" spans="2:8" ht="15" customHeight="1" x14ac:dyDescent="0.25">
      <c r="B66" s="83" t="s">
        <v>86</v>
      </c>
      <c r="C66" s="46">
        <v>0</v>
      </c>
      <c r="D66" s="46">
        <v>0</v>
      </c>
      <c r="E66" s="46">
        <v>0</v>
      </c>
      <c r="F66" s="46">
        <v>0</v>
      </c>
      <c r="G66" s="46">
        <v>-0.83399999999999996</v>
      </c>
    </row>
    <row r="67" spans="2:8" ht="15" customHeight="1" x14ac:dyDescent="0.25">
      <c r="B67" s="83" t="s">
        <v>85</v>
      </c>
      <c r="C67" s="44">
        <f>C65+C66</f>
        <v>103.90299999999985</v>
      </c>
      <c r="D67" s="44">
        <f>D65+D66</f>
        <v>148.57500000000005</v>
      </c>
      <c r="E67" s="44">
        <f>E65+E66</f>
        <v>147.04100000000011</v>
      </c>
      <c r="F67" s="44">
        <f>F65+F66</f>
        <v>58.843999999999923</v>
      </c>
      <c r="G67" s="44">
        <f>G65+G66</f>
        <v>44.674000000000049</v>
      </c>
    </row>
    <row r="68" spans="2:8" ht="15" customHeight="1" x14ac:dyDescent="0.25">
      <c r="B68" s="83"/>
      <c r="C68" s="83"/>
      <c r="D68" s="83"/>
      <c r="E68" s="83"/>
      <c r="F68" s="83"/>
      <c r="G68" s="83"/>
    </row>
    <row r="69" spans="2:8" ht="15" customHeight="1" x14ac:dyDescent="0.25">
      <c r="B69" s="83" t="s">
        <v>84</v>
      </c>
      <c r="C69" s="44">
        <v>2.0099999999999998</v>
      </c>
      <c r="D69" s="44">
        <v>2.71</v>
      </c>
      <c r="E69" s="44">
        <v>2.76</v>
      </c>
      <c r="F69" s="44">
        <v>1.18</v>
      </c>
      <c r="G69" s="44">
        <v>0.82</v>
      </c>
    </row>
    <row r="70" spans="2:8" ht="15" customHeight="1" x14ac:dyDescent="0.25">
      <c r="B70" s="83" t="s">
        <v>83</v>
      </c>
      <c r="C70" s="44">
        <v>1.95</v>
      </c>
      <c r="D70" s="44">
        <v>2.62</v>
      </c>
      <c r="E70" s="44">
        <v>2.73</v>
      </c>
      <c r="F70" s="44">
        <v>1.17</v>
      </c>
      <c r="G70" s="44">
        <v>0.82</v>
      </c>
    </row>
    <row r="71" spans="2:8" ht="15" customHeight="1" x14ac:dyDescent="0.25">
      <c r="B71" s="83"/>
      <c r="C71" s="44"/>
      <c r="D71" s="44"/>
      <c r="E71" s="44"/>
      <c r="F71" s="44"/>
      <c r="G71" s="44"/>
    </row>
    <row r="72" spans="2:8" ht="15" customHeight="1" x14ac:dyDescent="0.25">
      <c r="B72" s="83" t="s">
        <v>82</v>
      </c>
      <c r="C72" s="44">
        <v>0</v>
      </c>
      <c r="D72" s="44">
        <v>0.2</v>
      </c>
      <c r="E72" s="44">
        <v>0.23</v>
      </c>
      <c r="F72" s="44">
        <v>0.28000000000000003</v>
      </c>
      <c r="G72" s="44">
        <v>0.28000000000000003</v>
      </c>
    </row>
    <row r="73" spans="2:8" ht="15" customHeight="1" x14ac:dyDescent="0.25">
      <c r="B73" s="83"/>
      <c r="C73" s="47"/>
      <c r="D73" s="44"/>
      <c r="E73" s="44"/>
      <c r="F73" s="44"/>
      <c r="G73" s="44"/>
    </row>
    <row r="74" spans="2:8" ht="15" customHeight="1" x14ac:dyDescent="0.25">
      <c r="B74" s="83" t="s">
        <v>81</v>
      </c>
      <c r="C74" s="44">
        <v>53.753</v>
      </c>
      <c r="D74" s="44">
        <v>53.110999999999997</v>
      </c>
      <c r="E74" s="44">
        <v>53.258000000000003</v>
      </c>
      <c r="F74" s="44">
        <v>51.645000000000003</v>
      </c>
      <c r="G74" s="44">
        <v>52.28</v>
      </c>
    </row>
    <row r="75" spans="2:8" ht="15" customHeight="1" x14ac:dyDescent="0.25">
      <c r="B75" s="83" t="s">
        <v>80</v>
      </c>
      <c r="C75" s="44">
        <v>55.365000000000002</v>
      </c>
      <c r="D75" s="44">
        <v>54.749000000000002</v>
      </c>
      <c r="E75" s="44">
        <v>53.89</v>
      </c>
      <c r="F75" s="44">
        <v>51.944000000000003</v>
      </c>
      <c r="G75" s="44">
        <v>52.28</v>
      </c>
    </row>
    <row r="76" spans="2:8" ht="11.65" customHeight="1" x14ac:dyDescent="0.25">
      <c r="C76" s="9"/>
      <c r="D76" s="9"/>
      <c r="E76" s="9"/>
      <c r="F76" s="9"/>
      <c r="G76" s="9"/>
    </row>
    <row r="77" spans="2:8" ht="11.65" customHeight="1" x14ac:dyDescent="0.25">
      <c r="B77" s="8"/>
      <c r="C77" s="18"/>
      <c r="D77" s="18"/>
      <c r="E77" s="19"/>
      <c r="F77" s="19"/>
      <c r="G77" s="19"/>
      <c r="H77" s="9"/>
    </row>
    <row r="78" spans="2:8" ht="11.65" customHeight="1" x14ac:dyDescent="0.25">
      <c r="B78" s="12"/>
      <c r="C78" s="9"/>
      <c r="D78" s="9"/>
      <c r="E78" s="11"/>
      <c r="F78" s="11"/>
      <c r="G78" s="11"/>
      <c r="H78" s="9"/>
    </row>
    <row r="79" spans="2:8" ht="11.65" customHeight="1" x14ac:dyDescent="0.25">
      <c r="B79" s="9"/>
      <c r="C79" s="14"/>
      <c r="D79" s="14"/>
      <c r="E79" s="14"/>
      <c r="F79" s="14"/>
      <c r="G79" s="14"/>
      <c r="H79" s="9"/>
    </row>
    <row r="80" spans="2:8" ht="11.65" customHeight="1" x14ac:dyDescent="0.25">
      <c r="B80" s="9"/>
      <c r="C80" s="14"/>
      <c r="D80" s="14"/>
      <c r="E80" s="14"/>
      <c r="F80" s="14"/>
      <c r="G80" s="14"/>
      <c r="H80" s="9"/>
    </row>
    <row r="81" spans="2:8" ht="11.65" customHeight="1" x14ac:dyDescent="0.25">
      <c r="B81" s="9"/>
      <c r="C81" s="14"/>
      <c r="D81" s="14"/>
      <c r="E81" s="14"/>
      <c r="F81" s="14"/>
      <c r="G81" s="14"/>
      <c r="H81" s="9"/>
    </row>
    <row r="82" spans="2:8" ht="11.65" customHeight="1" x14ac:dyDescent="0.25">
      <c r="B82" s="9"/>
      <c r="C82" s="14"/>
      <c r="D82" s="14"/>
      <c r="E82" s="14"/>
      <c r="F82" s="14"/>
      <c r="G82" s="14"/>
      <c r="H82" s="9"/>
    </row>
    <row r="83" spans="2:8" ht="11.65" customHeight="1" x14ac:dyDescent="0.25">
      <c r="B83" s="9"/>
      <c r="C83" s="14"/>
      <c r="D83" s="14"/>
      <c r="E83" s="14"/>
      <c r="F83" s="14"/>
      <c r="G83" s="14"/>
      <c r="H83" s="9"/>
    </row>
    <row r="84" spans="2:8" ht="11.65" customHeight="1" x14ac:dyDescent="0.25">
      <c r="B84" s="8"/>
      <c r="C84" s="9"/>
      <c r="D84" s="9"/>
      <c r="E84" s="8"/>
      <c r="F84" s="8"/>
      <c r="G84" s="8"/>
      <c r="H84" s="9"/>
    </row>
    <row r="85" spans="2:8" ht="11.65" customHeight="1" x14ac:dyDescent="0.25">
      <c r="B85" s="12"/>
      <c r="C85" s="9"/>
      <c r="D85" s="9"/>
      <c r="E85" s="11"/>
      <c r="F85" s="11"/>
      <c r="G85" s="11"/>
      <c r="H85" s="9"/>
    </row>
    <row r="86" spans="2:8" ht="11.65" customHeight="1" x14ac:dyDescent="0.25">
      <c r="B86" s="9"/>
      <c r="C86" s="16"/>
      <c r="D86" s="16"/>
      <c r="E86" s="16"/>
      <c r="F86" s="16"/>
      <c r="G86" s="16"/>
      <c r="H86" s="9"/>
    </row>
    <row r="87" spans="2:8" ht="11.65" customHeight="1" x14ac:dyDescent="0.25">
      <c r="B87" s="9"/>
      <c r="C87" s="16"/>
      <c r="D87" s="16"/>
      <c r="E87" s="16"/>
      <c r="F87" s="16"/>
      <c r="G87" s="16"/>
      <c r="H87" s="9"/>
    </row>
    <row r="88" spans="2:8" ht="11.65" customHeight="1" x14ac:dyDescent="0.25">
      <c r="B88" s="9"/>
      <c r="C88" s="16"/>
      <c r="D88" s="16"/>
      <c r="E88" s="16"/>
      <c r="F88" s="16"/>
      <c r="G88" s="16"/>
      <c r="H88" s="9"/>
    </row>
    <row r="89" spans="2:8" ht="11.65" customHeight="1" x14ac:dyDescent="0.25">
      <c r="B89" s="9"/>
      <c r="C89" s="16"/>
      <c r="D89" s="16"/>
      <c r="E89" s="16"/>
      <c r="F89" s="16"/>
      <c r="G89" s="16"/>
      <c r="H89" s="9"/>
    </row>
    <row r="90" spans="2:8" ht="11.65" customHeight="1" x14ac:dyDescent="0.25">
      <c r="B90" s="9"/>
      <c r="C90" s="16"/>
      <c r="D90" s="16"/>
      <c r="E90" s="16"/>
      <c r="F90" s="16"/>
      <c r="G90" s="16"/>
      <c r="H90" s="9"/>
    </row>
    <row r="91" spans="2:8" ht="11.65" customHeight="1" x14ac:dyDescent="0.25">
      <c r="B91" s="9"/>
      <c r="C91" s="16"/>
      <c r="D91" s="16"/>
      <c r="E91" s="16"/>
      <c r="F91" s="16"/>
      <c r="G91" s="16"/>
      <c r="H91" s="9"/>
    </row>
    <row r="92" spans="2:8" ht="11.65" customHeight="1" x14ac:dyDescent="0.25">
      <c r="B92" s="9"/>
      <c r="C92" s="9"/>
      <c r="D92" s="9"/>
      <c r="E92" s="15"/>
      <c r="F92" s="15"/>
      <c r="G92" s="15"/>
      <c r="H92" s="9"/>
    </row>
    <row r="93" spans="2:8" ht="11.65" customHeight="1" x14ac:dyDescent="0.25">
      <c r="B93" s="12"/>
      <c r="C93" s="9"/>
      <c r="D93" s="9"/>
      <c r="E93" s="48"/>
      <c r="F93" s="48"/>
      <c r="G93" s="48"/>
      <c r="H93" s="9"/>
    </row>
    <row r="94" spans="2:8" ht="11.65" customHeight="1" x14ac:dyDescent="0.25">
      <c r="B94" s="9"/>
      <c r="C94" s="16"/>
      <c r="D94" s="16"/>
      <c r="E94" s="16"/>
      <c r="F94" s="16"/>
      <c r="G94" s="16"/>
      <c r="H94" s="9"/>
    </row>
    <row r="95" spans="2:8" ht="11.65" customHeight="1" x14ac:dyDescent="0.25">
      <c r="B95" s="9"/>
      <c r="C95" s="14"/>
      <c r="D95" s="14"/>
      <c r="E95" s="14"/>
      <c r="F95" s="14"/>
      <c r="G95" s="14"/>
      <c r="H95" s="9"/>
    </row>
    <row r="96" spans="2:8" ht="11.65" customHeight="1" x14ac:dyDescent="0.25">
      <c r="B96" s="9"/>
      <c r="C96" s="14"/>
      <c r="D96" s="14"/>
      <c r="E96" s="14"/>
      <c r="F96" s="14"/>
      <c r="G96" s="14"/>
      <c r="H96" s="9"/>
    </row>
    <row r="97" spans="2:8" ht="11.65" customHeight="1" x14ac:dyDescent="0.25">
      <c r="B97" s="9"/>
      <c r="C97" s="13"/>
      <c r="D97" s="13"/>
      <c r="E97" s="13"/>
      <c r="F97" s="13"/>
      <c r="G97" s="13"/>
      <c r="H97" s="9"/>
    </row>
    <row r="98" spans="2:8" ht="11.65" customHeight="1" x14ac:dyDescent="0.25">
      <c r="B98" s="9"/>
      <c r="C98" s="13"/>
      <c r="D98" s="13"/>
      <c r="E98" s="13"/>
      <c r="F98" s="13"/>
      <c r="G98" s="13"/>
      <c r="H98" s="9"/>
    </row>
    <row r="99" spans="2:8" ht="11.65" customHeight="1" x14ac:dyDescent="0.25">
      <c r="B99" s="9"/>
      <c r="C99" s="13"/>
      <c r="D99" s="13"/>
      <c r="E99" s="13"/>
      <c r="F99" s="13"/>
      <c r="G99" s="13"/>
      <c r="H99" s="9"/>
    </row>
    <row r="100" spans="2:8" ht="11.65" customHeight="1" x14ac:dyDescent="0.25">
      <c r="B100" s="9"/>
      <c r="C100" s="9"/>
      <c r="D100" s="9"/>
      <c r="E100" s="11"/>
      <c r="F100" s="11"/>
      <c r="G100" s="9"/>
      <c r="H100" s="9"/>
    </row>
    <row r="101" spans="2:8" ht="11.65" customHeight="1" x14ac:dyDescent="0.25">
      <c r="B101" s="49"/>
      <c r="C101" s="9"/>
      <c r="D101" s="9"/>
      <c r="E101" s="9"/>
      <c r="F101" s="9"/>
      <c r="G101" s="9"/>
      <c r="H101" s="9"/>
    </row>
    <row r="102" spans="2:8" ht="11.65" customHeight="1" x14ac:dyDescent="0.25">
      <c r="B102" s="9"/>
      <c r="C102" s="9"/>
      <c r="D102" s="9"/>
      <c r="E102" s="9"/>
      <c r="F102" s="9"/>
      <c r="G102" s="9"/>
      <c r="H102" s="9"/>
    </row>
    <row r="103" spans="2:8" ht="11.65" customHeight="1" x14ac:dyDescent="0.25">
      <c r="B103" s="9"/>
      <c r="C103" s="9"/>
      <c r="D103" s="9"/>
      <c r="E103" s="9"/>
      <c r="F103" s="9"/>
      <c r="G103" s="9"/>
      <c r="H103" s="9"/>
    </row>
    <row r="104" spans="2:8" ht="11.65" customHeight="1" x14ac:dyDescent="0.25">
      <c r="B104" s="9"/>
      <c r="C104" s="9"/>
      <c r="D104" s="9"/>
      <c r="E104" s="9"/>
      <c r="F104" s="9"/>
      <c r="G104" s="9"/>
      <c r="H104" s="9"/>
    </row>
    <row r="105" spans="2:8" ht="11.65" customHeight="1" x14ac:dyDescent="0.25">
      <c r="B105" s="9"/>
      <c r="C105" s="9"/>
      <c r="D105" s="9"/>
      <c r="E105" s="9"/>
      <c r="F105" s="9"/>
      <c r="G105" s="9"/>
      <c r="H105" s="9"/>
    </row>
    <row r="106" spans="2:8" ht="11.65" customHeight="1" x14ac:dyDescent="0.25">
      <c r="B106" s="9"/>
      <c r="C106" s="9"/>
      <c r="D106" s="9"/>
      <c r="E106" s="9"/>
      <c r="F106" s="9"/>
      <c r="G106" s="9"/>
      <c r="H106" s="9"/>
    </row>
  </sheetData>
  <mergeCells count="5">
    <mergeCell ref="B48:G48"/>
    <mergeCell ref="B3:G3"/>
    <mergeCell ref="B4:G4"/>
    <mergeCell ref="B6:G6"/>
    <mergeCell ref="B7:G7"/>
  </mergeCells>
  <phoneticPr fontId="13" type="noConversion"/>
  <pageMargins left="0.25" right="0.25" top="0" bottom="0" header="0" footer="0"/>
  <pageSetup scale="91"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workbookViewId="0">
      <selection activeCell="A2" sqref="A2"/>
    </sheetView>
  </sheetViews>
  <sheetFormatPr defaultColWidth="9.140625" defaultRowHeight="11.65" customHeight="1" x14ac:dyDescent="0.25"/>
  <cols>
    <col min="1" max="1" width="3.5703125" style="35" customWidth="1"/>
    <col min="2" max="2" width="36.140625" style="35" customWidth="1"/>
    <col min="3" max="3" width="11.7109375" style="35" customWidth="1"/>
    <col min="4" max="4" width="12.7109375" style="35" customWidth="1"/>
    <col min="5" max="7" width="11.7109375" style="35" customWidth="1"/>
    <col min="8" max="8" width="5.5703125" style="35" customWidth="1"/>
    <col min="9" max="9" width="3.5703125" style="35" customWidth="1"/>
    <col min="10" max="10" width="28.7109375" style="35" bestFit="1" customWidth="1"/>
    <col min="11" max="16384" width="9.140625" style="35"/>
  </cols>
  <sheetData>
    <row r="1" spans="1:15" ht="18.75" x14ac:dyDescent="0.3">
      <c r="A1" s="21" t="s">
        <v>145</v>
      </c>
    </row>
    <row r="2" spans="1:15" ht="10.15" customHeight="1" x14ac:dyDescent="0.25"/>
    <row r="3" spans="1:15" ht="30" customHeight="1" x14ac:dyDescent="0.25">
      <c r="A3" s="45" t="s">
        <v>52</v>
      </c>
      <c r="B3" s="90" t="s">
        <v>187</v>
      </c>
      <c r="C3" s="90"/>
      <c r="D3" s="90"/>
      <c r="E3" s="90"/>
      <c r="F3" s="90"/>
      <c r="G3" s="90"/>
    </row>
    <row r="4" spans="1:15" ht="15" customHeight="1" x14ac:dyDescent="0.25">
      <c r="A4" s="45" t="s">
        <v>53</v>
      </c>
      <c r="B4" s="90" t="s">
        <v>188</v>
      </c>
      <c r="C4" s="90"/>
      <c r="D4" s="90"/>
      <c r="E4" s="90"/>
      <c r="F4" s="90"/>
      <c r="G4" s="90"/>
    </row>
    <row r="5" spans="1:15" ht="15" customHeight="1" x14ac:dyDescent="0.25">
      <c r="B5" s="40"/>
      <c r="E5" s="39"/>
      <c r="F5" s="39"/>
    </row>
    <row r="6" spans="1:15" s="36" customFormat="1" ht="15" customHeight="1" x14ac:dyDescent="0.25">
      <c r="B6" s="91" t="s">
        <v>198</v>
      </c>
      <c r="C6" s="91"/>
      <c r="D6" s="91"/>
      <c r="E6" s="91"/>
      <c r="F6" s="91"/>
      <c r="G6" s="91"/>
    </row>
    <row r="7" spans="1:15" ht="15" customHeight="1" x14ac:dyDescent="0.25">
      <c r="B7" s="91" t="s">
        <v>199</v>
      </c>
      <c r="C7" s="91"/>
      <c r="D7" s="91"/>
      <c r="E7" s="91"/>
      <c r="F7" s="91"/>
      <c r="G7" s="91"/>
      <c r="H7" s="38"/>
      <c r="J7" s="8"/>
      <c r="K7" s="67"/>
      <c r="L7" s="67"/>
      <c r="M7" s="67"/>
      <c r="N7" s="66"/>
      <c r="O7" s="66"/>
    </row>
    <row r="8" spans="1:15" ht="15" customHeight="1" x14ac:dyDescent="0.25">
      <c r="C8" s="68">
        <v>2006</v>
      </c>
      <c r="D8" s="68">
        <v>2007</v>
      </c>
      <c r="E8" s="68">
        <v>2008</v>
      </c>
      <c r="F8" s="68">
        <v>2009</v>
      </c>
      <c r="G8" s="68">
        <v>2010</v>
      </c>
      <c r="H8" s="9"/>
      <c r="I8" s="69" t="s">
        <v>52</v>
      </c>
      <c r="J8" s="12"/>
      <c r="K8" s="68">
        <v>2006</v>
      </c>
      <c r="L8" s="68">
        <v>2007</v>
      </c>
      <c r="M8" s="68">
        <v>2008</v>
      </c>
      <c r="N8" s="68">
        <v>2009</v>
      </c>
      <c r="O8" s="68">
        <v>2010</v>
      </c>
    </row>
    <row r="9" spans="1:15" ht="15" customHeight="1" x14ac:dyDescent="0.25">
      <c r="B9" s="40" t="s">
        <v>127</v>
      </c>
      <c r="C9" s="9"/>
      <c r="D9" s="9"/>
      <c r="E9" s="9"/>
      <c r="F9" s="9"/>
      <c r="G9" s="9"/>
      <c r="H9" s="9"/>
      <c r="I9" s="8"/>
      <c r="J9" s="17" t="s">
        <v>177</v>
      </c>
      <c r="K9" s="66"/>
      <c r="L9" s="66"/>
      <c r="M9" s="67"/>
      <c r="N9" s="67"/>
      <c r="O9" s="67"/>
    </row>
    <row r="10" spans="1:15" ht="15" customHeight="1" x14ac:dyDescent="0.25">
      <c r="B10" s="35" t="s">
        <v>126</v>
      </c>
      <c r="C10" s="44">
        <v>263.00099999999998</v>
      </c>
      <c r="D10" s="44">
        <v>179.69399999999999</v>
      </c>
      <c r="E10" s="44">
        <v>99.367000000000004</v>
      </c>
      <c r="F10" s="44">
        <v>104.533</v>
      </c>
      <c r="G10" s="44">
        <v>186.018</v>
      </c>
      <c r="H10" s="9"/>
      <c r="I10" s="8"/>
      <c r="J10" s="9" t="s">
        <v>79</v>
      </c>
      <c r="K10" s="65">
        <f>C66/C42</f>
        <v>0.16557376265471277</v>
      </c>
      <c r="L10" s="65">
        <f>D66/D42</f>
        <v>0.1971086747716817</v>
      </c>
      <c r="M10" s="65">
        <f>E66/E42</f>
        <v>0.18021121728760936</v>
      </c>
      <c r="N10" s="65">
        <f>F66/F42</f>
        <v>6.9873703909526505E-2</v>
      </c>
      <c r="O10" s="65">
        <f>G66/G42</f>
        <v>4.9508834768115094E-2</v>
      </c>
    </row>
    <row r="11" spans="1:15" ht="15" customHeight="1" x14ac:dyDescent="0.25">
      <c r="B11" s="35" t="s">
        <v>125</v>
      </c>
      <c r="C11" s="44">
        <v>19.276</v>
      </c>
      <c r="D11" s="44">
        <v>17.018000000000001</v>
      </c>
      <c r="E11" s="44">
        <v>24.872</v>
      </c>
      <c r="F11" s="44">
        <v>40.661999999999999</v>
      </c>
      <c r="G11" s="44">
        <v>16.745000000000001</v>
      </c>
      <c r="H11" s="9"/>
      <c r="I11" s="8"/>
      <c r="J11" s="9" t="s">
        <v>78</v>
      </c>
      <c r="K11" s="62">
        <f>C66/C22</f>
        <v>9.2500137989484185E-2</v>
      </c>
      <c r="L11" s="62">
        <f>D66/D22</f>
        <v>0.13544348339763276</v>
      </c>
      <c r="M11" s="62">
        <f>E66/E22</f>
        <v>0.1170273473159264</v>
      </c>
      <c r="N11" s="62">
        <f>F66/F22</f>
        <v>4.9543246360704805E-2</v>
      </c>
      <c r="O11" s="62">
        <f>G66/G22</f>
        <v>3.6258244014719554E-2</v>
      </c>
    </row>
    <row r="12" spans="1:15" ht="15" customHeight="1" x14ac:dyDescent="0.25">
      <c r="B12" s="35" t="s">
        <v>1</v>
      </c>
      <c r="C12" s="44">
        <v>416.60300000000001</v>
      </c>
      <c r="D12" s="44">
        <v>448.58600000000001</v>
      </c>
      <c r="E12" s="44">
        <v>492.423</v>
      </c>
      <c r="F12" s="44">
        <v>440.09899999999999</v>
      </c>
      <c r="G12" s="44">
        <v>431.49200000000002</v>
      </c>
      <c r="H12" s="9"/>
      <c r="I12" s="8"/>
      <c r="J12" s="9" t="s">
        <v>77</v>
      </c>
      <c r="K12" s="62">
        <f>(C61+C58)*(1-(C62/C61))/(C32+C25+C42)</f>
        <v>0.12889458394344352</v>
      </c>
      <c r="L12" s="62">
        <f>(D61+D58)*(1-(D62/D61))/(D32+D25+D42)</f>
        <v>0.18708923664049387</v>
      </c>
      <c r="M12" s="62">
        <f>(E61+E58)*(1-(E62/E61))/(E32+E25+E42)</f>
        <v>0.16543731651026763</v>
      </c>
      <c r="N12" s="62">
        <f>(F61+F58)*(1-(F62/F61))/(F32+F25+F42)</f>
        <v>6.8166025479372783E-2</v>
      </c>
      <c r="O12" s="62">
        <f>(G61+G58)*(1-(G62/G61))/(G32+G25+G42)</f>
        <v>4.8349453275767326E-2</v>
      </c>
    </row>
    <row r="13" spans="1:15" ht="15" customHeight="1" x14ac:dyDescent="0.25">
      <c r="B13" s="35" t="s">
        <v>124</v>
      </c>
      <c r="C13" s="44">
        <v>0</v>
      </c>
      <c r="D13" s="44">
        <v>0</v>
      </c>
      <c r="E13" s="44">
        <v>27.178999999999998</v>
      </c>
      <c r="F13" s="44">
        <v>26.603000000000002</v>
      </c>
      <c r="G13" s="44">
        <v>0</v>
      </c>
      <c r="H13" s="9"/>
      <c r="I13" s="8"/>
      <c r="J13" s="9" t="s">
        <v>76</v>
      </c>
      <c r="K13" s="62">
        <f>C66/C50</f>
        <v>6.023718503934717E-2</v>
      </c>
      <c r="L13" s="62">
        <f>D66/D50</f>
        <v>7.8942586437018097E-2</v>
      </c>
      <c r="M13" s="62">
        <f t="shared" ref="M13:O13" si="0">E66/E50</f>
        <v>6.9603296098852727E-2</v>
      </c>
      <c r="N13" s="62">
        <f t="shared" si="0"/>
        <v>2.983343287274803E-2</v>
      </c>
      <c r="O13" s="62">
        <f t="shared" si="0"/>
        <v>2.3394734430436118E-2</v>
      </c>
    </row>
    <row r="14" spans="1:15" ht="15" customHeight="1" x14ac:dyDescent="0.25">
      <c r="B14" s="35" t="s">
        <v>123</v>
      </c>
      <c r="C14" s="46">
        <v>30.731999999999999</v>
      </c>
      <c r="D14" s="46">
        <v>35.530999999999999</v>
      </c>
      <c r="E14" s="46">
        <v>27.154</v>
      </c>
      <c r="F14" s="46">
        <v>19.718</v>
      </c>
      <c r="G14" s="46">
        <v>74.075000000000003</v>
      </c>
      <c r="H14" s="9"/>
      <c r="I14" s="8"/>
      <c r="J14" s="9" t="s">
        <v>75</v>
      </c>
      <c r="K14" s="62">
        <f>C52/C50</f>
        <v>0.44003123662964416</v>
      </c>
      <c r="L14" s="62">
        <f>D52/D50</f>
        <v>0.46602666009232419</v>
      </c>
      <c r="M14" s="62">
        <f t="shared" ref="M14:O14" si="1">E52/E50</f>
        <v>0.49719486991599759</v>
      </c>
      <c r="N14" s="62">
        <f t="shared" si="1"/>
        <v>0.47716913960428264</v>
      </c>
      <c r="O14" s="62">
        <f t="shared" si="1"/>
        <v>0.46283387664794523</v>
      </c>
    </row>
    <row r="15" spans="1:15" ht="15" customHeight="1" x14ac:dyDescent="0.25">
      <c r="B15" s="35" t="s">
        <v>122</v>
      </c>
      <c r="C15" s="44">
        <f>SUM(C9:C14)</f>
        <v>729.61199999999997</v>
      </c>
      <c r="D15" s="44">
        <f>SUM(D9:D14)</f>
        <v>680.82899999999995</v>
      </c>
      <c r="E15" s="44">
        <f>SUM(E9:E14)</f>
        <v>670.995</v>
      </c>
      <c r="F15" s="44">
        <f>SUM(F9:F14)</f>
        <v>631.6149999999999</v>
      </c>
      <c r="G15" s="44">
        <f>SUM(G9:G14)</f>
        <v>708.33</v>
      </c>
      <c r="H15" s="9"/>
      <c r="I15" s="8"/>
      <c r="J15" s="9"/>
      <c r="K15" s="62"/>
      <c r="L15" s="62"/>
      <c r="M15" s="62"/>
      <c r="N15" s="62"/>
      <c r="O15" s="62"/>
    </row>
    <row r="16" spans="1:15" ht="15" customHeight="1" x14ac:dyDescent="0.25">
      <c r="C16" s="44"/>
      <c r="D16" s="44"/>
      <c r="E16" s="44"/>
      <c r="F16" s="44"/>
      <c r="G16" s="44"/>
      <c r="H16" s="9"/>
      <c r="I16" s="8"/>
      <c r="J16" s="17" t="s">
        <v>74</v>
      </c>
      <c r="K16" s="9"/>
      <c r="L16" s="9"/>
      <c r="M16" s="8"/>
      <c r="N16" s="8"/>
      <c r="O16" s="8"/>
    </row>
    <row r="17" spans="2:15" ht="15" customHeight="1" x14ac:dyDescent="0.25">
      <c r="B17" s="35" t="s">
        <v>121</v>
      </c>
      <c r="C17" s="44">
        <v>611.95699999999999</v>
      </c>
      <c r="D17" s="44">
        <v>669.34</v>
      </c>
      <c r="E17" s="44">
        <v>865.08399999999995</v>
      </c>
      <c r="F17" s="44">
        <v>885.98099999999999</v>
      </c>
      <c r="G17" s="44">
        <v>866.005</v>
      </c>
      <c r="H17" s="9"/>
      <c r="I17" s="8"/>
      <c r="J17" s="9" t="s">
        <v>73</v>
      </c>
      <c r="K17" s="63">
        <f>C50/C22</f>
        <v>1.5355986161880362</v>
      </c>
      <c r="L17" s="63">
        <f>D50/D22</f>
        <v>1.7157213806985174</v>
      </c>
      <c r="M17" s="63">
        <f>E50/E22</f>
        <v>1.6813477791298934</v>
      </c>
      <c r="N17" s="63">
        <f>F50/F22</f>
        <v>1.6606619349515461</v>
      </c>
      <c r="O17" s="63">
        <f>G50/G22</f>
        <v>1.54984636062157</v>
      </c>
    </row>
    <row r="18" spans="2:15" ht="15" customHeight="1" x14ac:dyDescent="0.25">
      <c r="B18" s="35" t="s">
        <v>120</v>
      </c>
      <c r="C18" s="46">
        <v>342.37099999999998</v>
      </c>
      <c r="D18" s="46">
        <v>379.7</v>
      </c>
      <c r="E18" s="46">
        <v>454.91699999999997</v>
      </c>
      <c r="F18" s="46">
        <v>498.50900000000001</v>
      </c>
      <c r="G18" s="46">
        <v>521.25900000000001</v>
      </c>
      <c r="H18" s="9"/>
      <c r="I18" s="8"/>
      <c r="J18" s="9" t="s">
        <v>72</v>
      </c>
      <c r="K18" s="61">
        <f>C50/C19</f>
        <v>6.3983218713137919</v>
      </c>
      <c r="L18" s="61">
        <f>D50/D19</f>
        <v>6.4979422731666894</v>
      </c>
      <c r="M18" s="61">
        <f>E50/E19</f>
        <v>5.1504826083034478</v>
      </c>
      <c r="N18" s="61">
        <f>F50/F19</f>
        <v>5.0904787958871864</v>
      </c>
      <c r="O18" s="61">
        <f>G50/G19</f>
        <v>5.5390780458656526</v>
      </c>
    </row>
    <row r="19" spans="2:15" ht="15" customHeight="1" x14ac:dyDescent="0.25">
      <c r="B19" s="35" t="s">
        <v>119</v>
      </c>
      <c r="C19" s="44">
        <f>C17-C18</f>
        <v>269.58600000000001</v>
      </c>
      <c r="D19" s="44">
        <f>D17-D18</f>
        <v>289.64000000000004</v>
      </c>
      <c r="E19" s="44">
        <f>E17-E18</f>
        <v>410.16699999999997</v>
      </c>
      <c r="F19" s="44">
        <f>F17-F18</f>
        <v>387.47199999999998</v>
      </c>
      <c r="G19" s="44">
        <f>G17-G18</f>
        <v>344.74599999999998</v>
      </c>
      <c r="H19" s="9"/>
      <c r="I19" s="8"/>
      <c r="J19" s="9" t="s">
        <v>71</v>
      </c>
      <c r="K19" s="61">
        <f>C51/C12</f>
        <v>2.3184878649457636</v>
      </c>
      <c r="L19" s="61">
        <f>D51/D12</f>
        <v>2.2403106650675677</v>
      </c>
      <c r="M19" s="61">
        <f>E51/E12</f>
        <v>2.1570986732951138</v>
      </c>
      <c r="N19" s="61">
        <f>F51/F12</f>
        <v>2.3432023249314358</v>
      </c>
      <c r="O19" s="61">
        <f>G51/G12</f>
        <v>2.3772375849378435</v>
      </c>
    </row>
    <row r="20" spans="2:15" ht="15" customHeight="1" x14ac:dyDescent="0.25">
      <c r="B20" s="35" t="s">
        <v>118</v>
      </c>
      <c r="C20" s="44">
        <v>63.073</v>
      </c>
      <c r="D20" s="44">
        <v>61.765000000000001</v>
      </c>
      <c r="E20" s="44">
        <v>75.608999999999995</v>
      </c>
      <c r="F20" s="44">
        <v>65.268000000000001</v>
      </c>
      <c r="G20" s="44">
        <v>59.414000000000001</v>
      </c>
      <c r="H20" s="9"/>
      <c r="I20" s="8"/>
      <c r="J20" s="9" t="s">
        <v>70</v>
      </c>
      <c r="K20" s="61">
        <f>C11/(C50/365)</f>
        <v>4.078931044038546</v>
      </c>
      <c r="L20" s="61">
        <f>D11/(D50/365)</f>
        <v>3.3004031743872684</v>
      </c>
      <c r="M20" s="61">
        <f>E11/(E50/365)</f>
        <v>4.2972926660475119</v>
      </c>
      <c r="N20" s="61">
        <f>F11/(F50/365)</f>
        <v>7.5245865734342319</v>
      </c>
      <c r="O20" s="61">
        <f>G11/(G50/365)</f>
        <v>3.2006729246036421</v>
      </c>
    </row>
    <row r="21" spans="2:15" ht="15" customHeight="1" x14ac:dyDescent="0.25">
      <c r="B21" s="35" t="s">
        <v>117</v>
      </c>
      <c r="C21" s="46">
        <v>61.003</v>
      </c>
      <c r="D21" s="46">
        <v>64.718000000000004</v>
      </c>
      <c r="E21" s="46">
        <v>99.695999999999998</v>
      </c>
      <c r="F21" s="46">
        <v>103.375</v>
      </c>
      <c r="G21" s="46">
        <v>119.616</v>
      </c>
      <c r="H21" s="9"/>
      <c r="I21" s="8"/>
      <c r="J21" s="9" t="s">
        <v>69</v>
      </c>
      <c r="K21" s="61">
        <f>C10/(C50/365)</f>
        <v>55.65277772946574</v>
      </c>
      <c r="L21" s="61">
        <f>D10/(D50/365)</f>
        <v>34.849139030341156</v>
      </c>
      <c r="M21" s="61">
        <f>E10/(E50/365)</f>
        <v>17.168264729299743</v>
      </c>
      <c r="N21" s="61">
        <f>F10/(F50/365)</f>
        <v>19.344046241719557</v>
      </c>
      <c r="O21" s="61">
        <f>G10/(G50/365)</f>
        <v>35.555854051294133</v>
      </c>
    </row>
    <row r="22" spans="2:15" ht="15" customHeight="1" x14ac:dyDescent="0.25">
      <c r="B22" s="40" t="s">
        <v>116</v>
      </c>
      <c r="C22" s="44">
        <f>SUM(C19:C21)+C15</f>
        <v>1123.2739999999999</v>
      </c>
      <c r="D22" s="44">
        <f>SUM(D19:D21)+D15</f>
        <v>1096.952</v>
      </c>
      <c r="E22" s="44">
        <f>SUM(E19:E21)+E15</f>
        <v>1256.4670000000001</v>
      </c>
      <c r="F22" s="44">
        <f>SUM(F19:F21)+F15</f>
        <v>1187.73</v>
      </c>
      <c r="G22" s="44">
        <f>SUM(G19:G21)+G15</f>
        <v>1232.106</v>
      </c>
      <c r="H22" s="9"/>
      <c r="I22" s="8"/>
      <c r="J22" s="9" t="s">
        <v>68</v>
      </c>
      <c r="K22" s="61">
        <f>C26/(C51/365)</f>
        <v>47.260461605836696</v>
      </c>
      <c r="L22" s="61">
        <f>D26/(D51/365)</f>
        <v>40.391916391700462</v>
      </c>
      <c r="M22" s="61">
        <f>E26/(E51/365)</f>
        <v>50.414227950348568</v>
      </c>
      <c r="N22" s="61">
        <f>F26/(F51/365)</f>
        <v>38.508942138646546</v>
      </c>
      <c r="O22" s="61">
        <f>G26/(G51/365)</f>
        <v>29.552731197094054</v>
      </c>
    </row>
    <row r="23" spans="2:15" ht="15" customHeight="1" x14ac:dyDescent="0.25">
      <c r="H23" s="9"/>
      <c r="I23" s="8"/>
      <c r="J23" s="9"/>
      <c r="K23" s="16"/>
      <c r="L23" s="16"/>
      <c r="M23" s="16"/>
      <c r="N23" s="16"/>
      <c r="O23" s="16"/>
    </row>
    <row r="24" spans="2:15" ht="15" customHeight="1" x14ac:dyDescent="0.25">
      <c r="B24" s="40" t="s">
        <v>115</v>
      </c>
      <c r="C24" s="44"/>
      <c r="D24" s="44"/>
      <c r="E24" s="44"/>
      <c r="F24" s="44"/>
      <c r="G24" s="44"/>
      <c r="H24" s="9"/>
      <c r="I24" s="8"/>
      <c r="J24" s="12" t="s">
        <v>67</v>
      </c>
      <c r="K24" s="9"/>
      <c r="L24" s="9"/>
      <c r="M24" s="64"/>
      <c r="N24" s="64"/>
      <c r="O24" s="64"/>
    </row>
    <row r="25" spans="2:15" ht="15" customHeight="1" x14ac:dyDescent="0.25">
      <c r="B25" s="35" t="s">
        <v>114</v>
      </c>
      <c r="C25" s="44">
        <v>0</v>
      </c>
      <c r="D25" s="44">
        <v>0</v>
      </c>
      <c r="E25" s="44">
        <v>0</v>
      </c>
      <c r="F25" s="44">
        <v>0</v>
      </c>
      <c r="G25" s="44">
        <v>0</v>
      </c>
      <c r="H25" s="9"/>
      <c r="I25" s="8"/>
      <c r="J25" s="9" t="s">
        <v>66</v>
      </c>
      <c r="K25" s="63">
        <f>C22/C42</f>
        <v>1.7899839530351394</v>
      </c>
      <c r="L25" s="63">
        <f t="shared" ref="L25:O25" si="2">D22/D42</f>
        <v>1.45528356054616</v>
      </c>
      <c r="M25" s="63">
        <f t="shared" si="2"/>
        <v>1.5399068800654956</v>
      </c>
      <c r="N25" s="63">
        <f t="shared" si="2"/>
        <v>1.4103577993416836</v>
      </c>
      <c r="O25" s="63">
        <f t="shared" si="2"/>
        <v>1.3654504268881933</v>
      </c>
    </row>
    <row r="26" spans="2:15" ht="15" customHeight="1" x14ac:dyDescent="0.25">
      <c r="B26" s="35" t="s">
        <v>113</v>
      </c>
      <c r="C26" s="44">
        <v>125.06399999999999</v>
      </c>
      <c r="D26" s="44">
        <v>111.21299999999999</v>
      </c>
      <c r="E26" s="44">
        <v>146.71299999999999</v>
      </c>
      <c r="F26" s="44">
        <v>108.8</v>
      </c>
      <c r="G26" s="44">
        <v>83.052000000000007</v>
      </c>
      <c r="H26" s="9"/>
      <c r="I26" s="8"/>
      <c r="J26" s="9" t="s">
        <v>65</v>
      </c>
      <c r="K26" s="62">
        <f>C35/C22</f>
        <v>0.4413357738183204</v>
      </c>
      <c r="L26" s="62">
        <f>D35/D22</f>
        <v>0.31284869347063493</v>
      </c>
      <c r="M26" s="62">
        <f t="shared" ref="M26:O26" si="3">E35/E22</f>
        <v>0.35061008367111907</v>
      </c>
      <c r="N26" s="62">
        <f t="shared" si="3"/>
        <v>0.29096006668182162</v>
      </c>
      <c r="O26" s="62">
        <f t="shared" si="3"/>
        <v>0.26764093349111195</v>
      </c>
    </row>
    <row r="27" spans="2:15" ht="15" customHeight="1" x14ac:dyDescent="0.25">
      <c r="B27" s="35" t="s">
        <v>112</v>
      </c>
      <c r="C27" s="44">
        <v>21.085999999999999</v>
      </c>
      <c r="D27" s="44">
        <v>19.675999999999998</v>
      </c>
      <c r="E27" s="44">
        <v>5.59</v>
      </c>
      <c r="F27" s="44">
        <v>1.9E-2</v>
      </c>
      <c r="G27" s="44">
        <v>23.936</v>
      </c>
      <c r="H27" s="9"/>
      <c r="I27" s="8"/>
      <c r="J27" s="9" t="s">
        <v>64</v>
      </c>
      <c r="K27" s="62">
        <f>C35/C42</f>
        <v>0.78998395303513924</v>
      </c>
      <c r="L27" s="62">
        <f>D35/D42</f>
        <v>0.45528356054615982</v>
      </c>
      <c r="M27" s="62">
        <f t="shared" ref="M27:O27" si="4">E35/E42</f>
        <v>0.53990688006549525</v>
      </c>
      <c r="N27" s="62">
        <f t="shared" si="4"/>
        <v>0.41035779934168343</v>
      </c>
      <c r="O27" s="62">
        <f t="shared" si="4"/>
        <v>0.3654504268881934</v>
      </c>
    </row>
    <row r="28" spans="2:15" ht="15" customHeight="1" x14ac:dyDescent="0.25">
      <c r="B28" s="35" t="s">
        <v>111</v>
      </c>
      <c r="C28" s="44">
        <v>72.531000000000006</v>
      </c>
      <c r="D28" s="44">
        <v>75.457999999999998</v>
      </c>
      <c r="E28" s="44">
        <v>70.221999999999994</v>
      </c>
      <c r="F28" s="44">
        <v>66.542000000000002</v>
      </c>
      <c r="G28" s="44">
        <v>0</v>
      </c>
      <c r="H28" s="9"/>
      <c r="I28" s="8"/>
      <c r="J28" s="9" t="s">
        <v>63</v>
      </c>
      <c r="K28" s="61">
        <f>(C61+C58)/C58</f>
        <v>28.63043478260867</v>
      </c>
      <c r="L28" s="61">
        <f>(D61+D58)/D58</f>
        <v>25.360677083333339</v>
      </c>
      <c r="M28" s="61">
        <f>(E61+E58)/E58</f>
        <v>46.500000000000014</v>
      </c>
      <c r="N28" s="61">
        <f>(F61+F58)/F58</f>
        <v>21.642558139534867</v>
      </c>
      <c r="O28" s="61">
        <f>(G61+G58)/G58</f>
        <v>205.43373493975918</v>
      </c>
    </row>
    <row r="29" spans="2:15" ht="15" customHeight="1" x14ac:dyDescent="0.25">
      <c r="B29" s="35" t="s">
        <v>110</v>
      </c>
      <c r="C29" s="46">
        <v>19.404</v>
      </c>
      <c r="D29" s="46">
        <v>19.791</v>
      </c>
      <c r="E29" s="46">
        <v>54.73</v>
      </c>
      <c r="F29" s="46">
        <v>44.862000000000002</v>
      </c>
      <c r="G29" s="46">
        <v>117.047</v>
      </c>
      <c r="H29" s="9"/>
      <c r="I29" s="8"/>
      <c r="J29" s="9" t="s">
        <v>62</v>
      </c>
      <c r="K29" s="61">
        <f>C15/C30</f>
        <v>3.0645021735934646</v>
      </c>
      <c r="L29" s="61">
        <f>D15/D30</f>
        <v>3.0106793197074353</v>
      </c>
      <c r="M29" s="61">
        <f t="shared" ref="M29:O29" si="5">E15/E30</f>
        <v>2.4201366972642515</v>
      </c>
      <c r="N29" s="61">
        <f t="shared" si="5"/>
        <v>2.8680700925879674</v>
      </c>
      <c r="O29" s="61">
        <f t="shared" si="5"/>
        <v>3.1616934853929077</v>
      </c>
    </row>
    <row r="30" spans="2:15" ht="15" customHeight="1" x14ac:dyDescent="0.25">
      <c r="B30" s="35" t="s">
        <v>109</v>
      </c>
      <c r="C30" s="44">
        <f>SUM(C25:C29)</f>
        <v>238.08499999999998</v>
      </c>
      <c r="D30" s="44">
        <f>SUM(D25:D29)</f>
        <v>226.13799999999998</v>
      </c>
      <c r="E30" s="44">
        <f>SUM(E25:E29)</f>
        <v>277.255</v>
      </c>
      <c r="F30" s="44">
        <f>SUM(F25:F29)</f>
        <v>220.22299999999998</v>
      </c>
      <c r="G30" s="44">
        <f>SUM(G25:G29)</f>
        <v>224.035</v>
      </c>
      <c r="H30" s="9"/>
      <c r="I30" s="8"/>
      <c r="J30" s="9" t="s">
        <v>61</v>
      </c>
      <c r="K30" s="61">
        <f>(C15-C12)/C30</f>
        <v>1.3146943318562698</v>
      </c>
      <c r="L30" s="61">
        <f>(D15-D12)/D30</f>
        <v>1.0269967895709697</v>
      </c>
      <c r="M30" s="61">
        <f t="shared" ref="M30:O30" si="6">(E15-E12)/E30</f>
        <v>0.64407134226614493</v>
      </c>
      <c r="N30" s="61">
        <f t="shared" si="6"/>
        <v>0.86964576815318984</v>
      </c>
      <c r="O30" s="61">
        <f t="shared" si="6"/>
        <v>1.2356908518758232</v>
      </c>
    </row>
    <row r="31" spans="2:15" ht="15" customHeight="1" x14ac:dyDescent="0.25">
      <c r="C31" s="44"/>
      <c r="D31" s="44"/>
      <c r="E31" s="44"/>
      <c r="F31" s="44"/>
      <c r="G31" s="44"/>
      <c r="H31" s="9"/>
    </row>
    <row r="32" spans="2:15" ht="15" customHeight="1" x14ac:dyDescent="0.25">
      <c r="B32" s="35" t="s">
        <v>108</v>
      </c>
      <c r="C32" s="44">
        <v>207.75</v>
      </c>
      <c r="D32" s="44">
        <v>72.966999999999999</v>
      </c>
      <c r="E32" s="44">
        <v>92.399000000000001</v>
      </c>
      <c r="F32" s="44">
        <v>62.915999999999997</v>
      </c>
      <c r="G32" s="44">
        <v>43.491</v>
      </c>
      <c r="H32" s="9"/>
      <c r="I32" s="69" t="s">
        <v>53</v>
      </c>
      <c r="J32" s="12" t="s">
        <v>128</v>
      </c>
    </row>
    <row r="33" spans="2:10" ht="15" customHeight="1" x14ac:dyDescent="0.25">
      <c r="B33" s="35" t="s">
        <v>107</v>
      </c>
      <c r="C33" s="44">
        <v>24.4</v>
      </c>
      <c r="D33" s="44">
        <v>12.2</v>
      </c>
      <c r="E33" s="44">
        <v>4</v>
      </c>
      <c r="F33" s="44">
        <v>2.7</v>
      </c>
      <c r="G33" s="44">
        <v>0</v>
      </c>
      <c r="H33" s="9"/>
      <c r="I33" s="8"/>
      <c r="J33" s="10" t="s">
        <v>60</v>
      </c>
    </row>
    <row r="34" spans="2:10" ht="15" customHeight="1" x14ac:dyDescent="0.25">
      <c r="B34" s="35" t="s">
        <v>106</v>
      </c>
      <c r="C34" s="46">
        <v>25.506</v>
      </c>
      <c r="D34" s="46">
        <v>31.875</v>
      </c>
      <c r="E34" s="46">
        <v>66.876000000000005</v>
      </c>
      <c r="F34" s="46">
        <v>59.743000000000002</v>
      </c>
      <c r="G34" s="46">
        <v>62.235999999999997</v>
      </c>
      <c r="H34" s="9"/>
      <c r="I34" s="8"/>
      <c r="J34" s="9" t="s">
        <v>59</v>
      </c>
    </row>
    <row r="35" spans="2:10" ht="15" customHeight="1" x14ac:dyDescent="0.25">
      <c r="B35" s="40" t="s">
        <v>105</v>
      </c>
      <c r="C35" s="44">
        <f>C30+SUM(C32:C34)</f>
        <v>495.74099999999999</v>
      </c>
      <c r="D35" s="44">
        <f>D30+SUM(D32:D34)</f>
        <v>343.17999999999995</v>
      </c>
      <c r="E35" s="44">
        <f>E30+SUM(E32:E34)</f>
        <v>440.53</v>
      </c>
      <c r="F35" s="44">
        <f>F30+SUM(F32:F34)</f>
        <v>345.58199999999999</v>
      </c>
      <c r="G35" s="44">
        <f>G30+SUM(G32:G34)</f>
        <v>329.762</v>
      </c>
      <c r="H35" s="9"/>
      <c r="I35" s="8"/>
      <c r="J35" s="9" t="s">
        <v>58</v>
      </c>
    </row>
    <row r="36" spans="2:10" ht="15" customHeight="1" x14ac:dyDescent="0.25">
      <c r="C36" s="44"/>
      <c r="D36" s="44"/>
      <c r="E36" s="44"/>
      <c r="F36" s="44"/>
      <c r="G36" s="44"/>
      <c r="H36" s="9"/>
      <c r="I36" s="8"/>
      <c r="J36" s="9" t="s">
        <v>205</v>
      </c>
    </row>
    <row r="37" spans="2:10" ht="15" customHeight="1" x14ac:dyDescent="0.25">
      <c r="B37" s="40" t="s">
        <v>104</v>
      </c>
      <c r="C37" s="44"/>
      <c r="D37" s="44"/>
      <c r="E37" s="44"/>
      <c r="F37" s="44"/>
      <c r="G37" s="44"/>
      <c r="H37" s="9"/>
      <c r="I37" s="8"/>
      <c r="J37" s="9" t="s">
        <v>57</v>
      </c>
    </row>
    <row r="38" spans="2:10" ht="15" customHeight="1" x14ac:dyDescent="0.25">
      <c r="B38" s="35" t="s">
        <v>11</v>
      </c>
      <c r="C38" s="44">
        <v>0.67100000000000004</v>
      </c>
      <c r="D38" s="44">
        <v>0.69099999999999995</v>
      </c>
      <c r="E38" s="44">
        <v>0.69599999999999995</v>
      </c>
      <c r="F38" s="44">
        <v>0.7</v>
      </c>
      <c r="G38" s="44">
        <v>0.70499999999999996</v>
      </c>
      <c r="H38" s="9"/>
    </row>
    <row r="39" spans="2:10" ht="15" customHeight="1" x14ac:dyDescent="0.25">
      <c r="B39" s="35" t="s">
        <v>103</v>
      </c>
      <c r="C39" s="44">
        <v>255.214</v>
      </c>
      <c r="D39" s="44">
        <v>286.12</v>
      </c>
      <c r="E39" s="44">
        <v>305.209</v>
      </c>
      <c r="F39" s="44">
        <v>315.404</v>
      </c>
      <c r="G39" s="44">
        <v>327.74200000000002</v>
      </c>
      <c r="H39" s="9"/>
    </row>
    <row r="40" spans="2:10" ht="15" customHeight="1" x14ac:dyDescent="0.25">
      <c r="B40" s="35" t="s">
        <v>12</v>
      </c>
      <c r="C40" s="44">
        <v>641.55799999999999</v>
      </c>
      <c r="D40" s="44">
        <v>775.85699999999997</v>
      </c>
      <c r="E40" s="44">
        <v>923.71299999999997</v>
      </c>
      <c r="F40" s="44">
        <v>938.58</v>
      </c>
      <c r="G40" s="44">
        <v>986.52300000000002</v>
      </c>
      <c r="H40" s="9"/>
    </row>
    <row r="41" spans="2:10" ht="15" customHeight="1" x14ac:dyDescent="0.25">
      <c r="B41" s="35" t="s">
        <v>102</v>
      </c>
      <c r="C41" s="46">
        <v>269.91000000000003</v>
      </c>
      <c r="D41" s="46">
        <v>308.89600000000002</v>
      </c>
      <c r="E41" s="46">
        <v>413.68099999999998</v>
      </c>
      <c r="F41" s="46">
        <v>412.536</v>
      </c>
      <c r="G41" s="46">
        <v>412.62599999999998</v>
      </c>
      <c r="H41" s="9"/>
    </row>
    <row r="42" spans="2:10" ht="15" customHeight="1" x14ac:dyDescent="0.25">
      <c r="B42" s="40" t="s">
        <v>101</v>
      </c>
      <c r="C42" s="46">
        <f>C38+C39+C40-C41</f>
        <v>627.5329999999999</v>
      </c>
      <c r="D42" s="46">
        <f>D38+D39+D40-D41</f>
        <v>753.77199999999993</v>
      </c>
      <c r="E42" s="46">
        <f>E38+E39+E40-E41</f>
        <v>815.9369999999999</v>
      </c>
      <c r="F42" s="46">
        <f>F38+F39+F40-F41</f>
        <v>842.14799999999991</v>
      </c>
      <c r="G42" s="46">
        <f>G38+G39+G40-G41</f>
        <v>902.34400000000005</v>
      </c>
      <c r="H42" s="9"/>
    </row>
    <row r="43" spans="2:10" ht="15" customHeight="1" x14ac:dyDescent="0.25">
      <c r="B43" s="40" t="s">
        <v>100</v>
      </c>
      <c r="C43" s="44">
        <f>C35+C42</f>
        <v>1123.2739999999999</v>
      </c>
      <c r="D43" s="44">
        <f>D35+D42</f>
        <v>1096.9519999999998</v>
      </c>
      <c r="E43" s="44">
        <f>E35+E42</f>
        <v>1256.4669999999999</v>
      </c>
      <c r="F43" s="44">
        <f>F35+F42</f>
        <v>1187.73</v>
      </c>
      <c r="G43" s="44">
        <f>G35+G42</f>
        <v>1232.106</v>
      </c>
      <c r="H43" s="9"/>
    </row>
    <row r="44" spans="2:10" ht="15" customHeight="1" x14ac:dyDescent="0.25">
      <c r="B44" s="40"/>
      <c r="C44" s="44"/>
      <c r="D44" s="44"/>
      <c r="E44" s="44"/>
      <c r="F44" s="44"/>
      <c r="G44" s="44"/>
      <c r="H44" s="9"/>
    </row>
    <row r="45" spans="2:10" ht="15" customHeight="1" x14ac:dyDescent="0.25">
      <c r="B45" s="35" t="s">
        <v>99</v>
      </c>
      <c r="C45" s="44">
        <v>53.069000000000003</v>
      </c>
      <c r="D45" s="44">
        <v>53.918999999999997</v>
      </c>
      <c r="E45" s="44">
        <v>51.478999999999999</v>
      </c>
      <c r="F45" s="44">
        <v>51.917999999999999</v>
      </c>
      <c r="G45" s="44">
        <v>52.287999999999997</v>
      </c>
      <c r="H45" s="9"/>
    </row>
    <row r="46" spans="2:10" ht="15" customHeight="1" x14ac:dyDescent="0.25">
      <c r="C46" s="9"/>
      <c r="D46" s="9"/>
      <c r="E46" s="9"/>
      <c r="F46" s="9"/>
      <c r="G46" s="9"/>
      <c r="H46" s="9"/>
    </row>
    <row r="47" spans="2:10" ht="15" customHeight="1" x14ac:dyDescent="0.25">
      <c r="B47" s="91" t="s">
        <v>201</v>
      </c>
      <c r="C47" s="91"/>
      <c r="D47" s="91"/>
      <c r="E47" s="91"/>
      <c r="F47" s="91"/>
      <c r="G47" s="91"/>
      <c r="H47" s="9"/>
    </row>
    <row r="48" spans="2:10" ht="15" customHeight="1" x14ac:dyDescent="0.25">
      <c r="C48" s="68">
        <v>2006</v>
      </c>
      <c r="D48" s="68">
        <v>2007</v>
      </c>
      <c r="E48" s="68">
        <v>2008</v>
      </c>
      <c r="F48" s="68">
        <v>2009</v>
      </c>
      <c r="G48" s="68">
        <v>2010</v>
      </c>
      <c r="H48" s="9"/>
    </row>
    <row r="49" spans="2:8" ht="15" customHeight="1" x14ac:dyDescent="0.25">
      <c r="C49" s="9"/>
      <c r="D49" s="9"/>
      <c r="E49" s="9"/>
      <c r="F49" s="9"/>
      <c r="G49" s="9"/>
      <c r="H49" s="9"/>
    </row>
    <row r="50" spans="2:8" ht="15" customHeight="1" x14ac:dyDescent="0.25">
      <c r="B50" s="35" t="s">
        <v>49</v>
      </c>
      <c r="C50" s="44">
        <v>1724.8979999999999</v>
      </c>
      <c r="D50" s="44">
        <v>1882.0640000000001</v>
      </c>
      <c r="E50" s="44">
        <v>2112.558</v>
      </c>
      <c r="F50" s="44">
        <v>1972.4179999999999</v>
      </c>
      <c r="G50" s="44">
        <v>1909.575</v>
      </c>
      <c r="H50" s="9"/>
    </row>
    <row r="51" spans="2:8" ht="15" customHeight="1" x14ac:dyDescent="0.25">
      <c r="B51" s="35" t="s">
        <v>98</v>
      </c>
      <c r="C51" s="46">
        <v>965.88900000000001</v>
      </c>
      <c r="D51" s="46">
        <v>1004.972</v>
      </c>
      <c r="E51" s="46">
        <v>1062.2049999999999</v>
      </c>
      <c r="F51" s="46">
        <v>1031.241</v>
      </c>
      <c r="G51" s="46">
        <v>1025.759</v>
      </c>
      <c r="H51" s="9"/>
    </row>
    <row r="52" spans="2:8" ht="15" customHeight="1" x14ac:dyDescent="0.25">
      <c r="B52" s="35" t="s">
        <v>97</v>
      </c>
      <c r="C52" s="44">
        <f>C50-C51</f>
        <v>759.0089999999999</v>
      </c>
      <c r="D52" s="44">
        <f>D50-D51</f>
        <v>877.0920000000001</v>
      </c>
      <c r="E52" s="44">
        <f>E50-E51</f>
        <v>1050.3530000000001</v>
      </c>
      <c r="F52" s="44">
        <f>F50-F51</f>
        <v>941.17699999999991</v>
      </c>
      <c r="G52" s="44">
        <f>G50-G51</f>
        <v>883.81600000000003</v>
      </c>
      <c r="H52" s="9"/>
    </row>
    <row r="53" spans="2:8" ht="15" customHeight="1" x14ac:dyDescent="0.25">
      <c r="B53" s="35" t="s">
        <v>96</v>
      </c>
      <c r="C53" s="46">
        <v>531.83900000000006</v>
      </c>
      <c r="D53" s="46">
        <v>591.76700000000005</v>
      </c>
      <c r="E53" s="46">
        <v>741.40499999999997</v>
      </c>
      <c r="F53" s="46">
        <v>757.07299999999998</v>
      </c>
      <c r="G53" s="46">
        <v>732.72199999999998</v>
      </c>
      <c r="H53" s="9"/>
    </row>
    <row r="54" spans="2:8" ht="15" customHeight="1" x14ac:dyDescent="0.25">
      <c r="B54" s="35" t="s">
        <v>95</v>
      </c>
      <c r="C54" s="44">
        <f>C52-C53</f>
        <v>227.16999999999985</v>
      </c>
      <c r="D54" s="44">
        <f>D52-D53</f>
        <v>285.32500000000005</v>
      </c>
      <c r="E54" s="44">
        <f>E52-E53</f>
        <v>308.94800000000009</v>
      </c>
      <c r="F54" s="44">
        <f>F52-F53</f>
        <v>184.10399999999993</v>
      </c>
      <c r="G54" s="44">
        <f>G52-G53</f>
        <v>151.09400000000005</v>
      </c>
      <c r="H54" s="9"/>
    </row>
    <row r="55" spans="2:8" ht="15" customHeight="1" x14ac:dyDescent="0.25">
      <c r="B55" s="35" t="s">
        <v>141</v>
      </c>
      <c r="C55" s="46">
        <v>61.874000000000002</v>
      </c>
      <c r="D55" s="46">
        <v>61.387</v>
      </c>
      <c r="E55" s="46">
        <v>80.296000000000006</v>
      </c>
      <c r="F55" s="46">
        <v>90.665000000000006</v>
      </c>
      <c r="G55" s="46">
        <v>86.09</v>
      </c>
    </row>
    <row r="56" spans="2:8" ht="15" customHeight="1" x14ac:dyDescent="0.25">
      <c r="B56" s="35" t="s">
        <v>94</v>
      </c>
      <c r="C56" s="44">
        <f>C54-C55</f>
        <v>165.29599999999985</v>
      </c>
      <c r="D56" s="44">
        <f>D54-D55</f>
        <v>223.93800000000005</v>
      </c>
      <c r="E56" s="44">
        <f>E54-E55</f>
        <v>228.6520000000001</v>
      </c>
      <c r="F56" s="44">
        <f>F54-F55</f>
        <v>93.438999999999922</v>
      </c>
      <c r="G56" s="44">
        <f>G54-G55</f>
        <v>65.004000000000048</v>
      </c>
    </row>
    <row r="57" spans="2:8" ht="15" customHeight="1" x14ac:dyDescent="0.25">
      <c r="C57" s="44"/>
      <c r="D57" s="44"/>
      <c r="E57" s="44"/>
      <c r="F57" s="44"/>
      <c r="G57" s="44"/>
    </row>
    <row r="58" spans="2:8" ht="15" customHeight="1" x14ac:dyDescent="0.25">
      <c r="B58" s="35" t="s">
        <v>93</v>
      </c>
      <c r="C58" s="44">
        <v>5.8879999999999999</v>
      </c>
      <c r="D58" s="44">
        <v>9.2159999999999993</v>
      </c>
      <c r="E58" s="44">
        <v>5.0460000000000003</v>
      </c>
      <c r="F58" s="44">
        <v>4.3</v>
      </c>
      <c r="G58" s="44">
        <v>0.33200000000000002</v>
      </c>
    </row>
    <row r="59" spans="2:8" ht="15" customHeight="1" x14ac:dyDescent="0.25">
      <c r="B59" s="35" t="s">
        <v>92</v>
      </c>
      <c r="C59" s="44">
        <v>3.28</v>
      </c>
      <c r="D59" s="44">
        <v>9.7859999999999996</v>
      </c>
      <c r="E59" s="44">
        <v>5.9870000000000001</v>
      </c>
      <c r="F59" s="44">
        <v>2.5920000000000001</v>
      </c>
      <c r="G59" s="44">
        <v>0</v>
      </c>
    </row>
    <row r="60" spans="2:8" ht="15" customHeight="1" x14ac:dyDescent="0.25">
      <c r="B60" s="35" t="s">
        <v>91</v>
      </c>
      <c r="C60" s="46">
        <v>0</v>
      </c>
      <c r="D60" s="46">
        <v>0</v>
      </c>
      <c r="E60" s="46">
        <v>0</v>
      </c>
      <c r="F60" s="46">
        <v>-2.968</v>
      </c>
      <c r="G60" s="46">
        <v>3.2</v>
      </c>
    </row>
    <row r="61" spans="2:8" ht="15" customHeight="1" x14ac:dyDescent="0.25">
      <c r="B61" s="35" t="s">
        <v>90</v>
      </c>
      <c r="C61" s="44">
        <f>C56-C58+C59+C60</f>
        <v>162.68799999999985</v>
      </c>
      <c r="D61" s="44">
        <f>D56-D58+D59+D60</f>
        <v>224.50800000000004</v>
      </c>
      <c r="E61" s="44">
        <f>E56-E58+E59+E60</f>
        <v>229.5930000000001</v>
      </c>
      <c r="F61" s="44">
        <f>F56-F58+F59+F60</f>
        <v>88.76299999999992</v>
      </c>
      <c r="G61" s="44">
        <f>G56-G58+G59+G60</f>
        <v>67.872000000000057</v>
      </c>
    </row>
    <row r="62" spans="2:8" ht="15" customHeight="1" x14ac:dyDescent="0.25">
      <c r="B62" s="35" t="s">
        <v>89</v>
      </c>
      <c r="C62" s="46">
        <v>58.784999999999997</v>
      </c>
      <c r="D62" s="46">
        <v>75.933000000000007</v>
      </c>
      <c r="E62" s="46">
        <v>82.552000000000007</v>
      </c>
      <c r="F62" s="46">
        <v>29.919</v>
      </c>
      <c r="G62" s="46">
        <v>22.364000000000001</v>
      </c>
    </row>
    <row r="63" spans="2:8" ht="15" customHeight="1" x14ac:dyDescent="0.25">
      <c r="B63" s="35" t="s">
        <v>88</v>
      </c>
      <c r="C63" s="44"/>
      <c r="D63" s="44"/>
      <c r="E63" s="44"/>
      <c r="F63" s="44"/>
      <c r="G63" s="44"/>
    </row>
    <row r="64" spans="2:8" ht="15" customHeight="1" x14ac:dyDescent="0.25">
      <c r="B64" s="35" t="s">
        <v>87</v>
      </c>
      <c r="C64" s="46">
        <f>C61-C62</f>
        <v>103.90299999999985</v>
      </c>
      <c r="D64" s="46">
        <f>D61-D62</f>
        <v>148.57500000000005</v>
      </c>
      <c r="E64" s="46">
        <f>E61-E62</f>
        <v>147.04100000000011</v>
      </c>
      <c r="F64" s="46">
        <f>F61-F62</f>
        <v>58.843999999999923</v>
      </c>
      <c r="G64" s="46">
        <f>G61-G62</f>
        <v>45.508000000000052</v>
      </c>
    </row>
    <row r="65" spans="2:8" ht="15" customHeight="1" x14ac:dyDescent="0.25">
      <c r="B65" s="35" t="s">
        <v>86</v>
      </c>
      <c r="C65" s="46">
        <v>0</v>
      </c>
      <c r="D65" s="46">
        <v>0</v>
      </c>
      <c r="E65" s="46">
        <v>0</v>
      </c>
      <c r="F65" s="46">
        <v>0</v>
      </c>
      <c r="G65" s="46">
        <v>-0.83399999999999996</v>
      </c>
    </row>
    <row r="66" spans="2:8" ht="15" customHeight="1" x14ac:dyDescent="0.25">
      <c r="B66" s="35" t="s">
        <v>85</v>
      </c>
      <c r="C66" s="44">
        <f>C64+C65</f>
        <v>103.90299999999985</v>
      </c>
      <c r="D66" s="44">
        <f>D64+D65</f>
        <v>148.57500000000005</v>
      </c>
      <c r="E66" s="44">
        <f>E64+E65</f>
        <v>147.04100000000011</v>
      </c>
      <c r="F66" s="44">
        <f>F64+F65</f>
        <v>58.843999999999923</v>
      </c>
      <c r="G66" s="44">
        <f>G64+G65</f>
        <v>44.674000000000049</v>
      </c>
    </row>
    <row r="67" spans="2:8" ht="15" customHeight="1" x14ac:dyDescent="0.25"/>
    <row r="68" spans="2:8" ht="15" customHeight="1" x14ac:dyDescent="0.25">
      <c r="B68" s="35" t="s">
        <v>84</v>
      </c>
      <c r="C68" s="44">
        <v>2.0099999999999998</v>
      </c>
      <c r="D68" s="44">
        <v>2.71</v>
      </c>
      <c r="E68" s="44">
        <v>2.76</v>
      </c>
      <c r="F68" s="44">
        <v>1.18</v>
      </c>
      <c r="G68" s="44">
        <v>0.82</v>
      </c>
    </row>
    <row r="69" spans="2:8" ht="15" customHeight="1" x14ac:dyDescent="0.25">
      <c r="B69" s="35" t="s">
        <v>83</v>
      </c>
      <c r="C69" s="44">
        <v>1.95</v>
      </c>
      <c r="D69" s="44">
        <v>2.62</v>
      </c>
      <c r="E69" s="44">
        <v>2.73</v>
      </c>
      <c r="F69" s="44">
        <v>1.17</v>
      </c>
      <c r="G69" s="44">
        <v>0.82</v>
      </c>
    </row>
    <row r="70" spans="2:8" ht="15" customHeight="1" x14ac:dyDescent="0.25">
      <c r="C70" s="44"/>
      <c r="D70" s="44"/>
      <c r="E70" s="44"/>
      <c r="F70" s="44"/>
      <c r="G70" s="44"/>
    </row>
    <row r="71" spans="2:8" ht="15" customHeight="1" x14ac:dyDescent="0.25">
      <c r="B71" s="35" t="s">
        <v>82</v>
      </c>
      <c r="C71" s="44">
        <v>0</v>
      </c>
      <c r="D71" s="44">
        <v>0.2</v>
      </c>
      <c r="E71" s="44">
        <v>0.23</v>
      </c>
      <c r="F71" s="44">
        <v>0.28000000000000003</v>
      </c>
      <c r="G71" s="44">
        <v>0.28000000000000003</v>
      </c>
    </row>
    <row r="72" spans="2:8" ht="15" customHeight="1" x14ac:dyDescent="0.25">
      <c r="C72" s="47"/>
      <c r="D72" s="44"/>
      <c r="E72" s="44"/>
      <c r="F72" s="44"/>
      <c r="G72" s="44"/>
    </row>
    <row r="73" spans="2:8" ht="15" customHeight="1" x14ac:dyDescent="0.25">
      <c r="B73" s="35" t="s">
        <v>81</v>
      </c>
      <c r="C73" s="44">
        <v>53.753</v>
      </c>
      <c r="D73" s="44">
        <v>53.110999999999997</v>
      </c>
      <c r="E73" s="44">
        <v>53.258000000000003</v>
      </c>
      <c r="F73" s="44">
        <v>51.645000000000003</v>
      </c>
      <c r="G73" s="44">
        <v>52.28</v>
      </c>
    </row>
    <row r="74" spans="2:8" ht="15" customHeight="1" x14ac:dyDescent="0.25">
      <c r="B74" s="35" t="s">
        <v>80</v>
      </c>
      <c r="C74" s="44">
        <v>55.365000000000002</v>
      </c>
      <c r="D74" s="44">
        <v>54.749000000000002</v>
      </c>
      <c r="E74" s="44">
        <v>53.89</v>
      </c>
      <c r="F74" s="44">
        <v>51.944000000000003</v>
      </c>
      <c r="G74" s="44">
        <v>52.28</v>
      </c>
    </row>
    <row r="75" spans="2:8" ht="11.65" customHeight="1" x14ac:dyDescent="0.25">
      <c r="C75" s="9"/>
      <c r="D75" s="9"/>
      <c r="E75" s="9"/>
      <c r="F75" s="9"/>
      <c r="G75" s="9"/>
    </row>
    <row r="76" spans="2:8" ht="11.65" customHeight="1" x14ac:dyDescent="0.25">
      <c r="B76" s="8"/>
      <c r="C76" s="66"/>
      <c r="D76" s="66"/>
      <c r="E76" s="67"/>
      <c r="F76" s="67"/>
      <c r="G76" s="67"/>
      <c r="H76" s="9"/>
    </row>
    <row r="77" spans="2:8" ht="11.65" customHeight="1" x14ac:dyDescent="0.25">
      <c r="B77" s="12"/>
      <c r="C77" s="9"/>
      <c r="D77" s="9"/>
      <c r="E77" s="11"/>
      <c r="F77" s="11"/>
      <c r="G77" s="11"/>
      <c r="H77" s="9"/>
    </row>
    <row r="78" spans="2:8" ht="11.65" customHeight="1" x14ac:dyDescent="0.25">
      <c r="B78" s="9"/>
      <c r="C78" s="62"/>
      <c r="D78" s="62"/>
      <c r="E78" s="62"/>
      <c r="F78" s="62"/>
      <c r="G78" s="62"/>
      <c r="H78" s="9"/>
    </row>
    <row r="79" spans="2:8" ht="11.65" customHeight="1" x14ac:dyDescent="0.25">
      <c r="B79" s="9"/>
      <c r="C79" s="62"/>
      <c r="D79" s="62"/>
      <c r="E79" s="62"/>
      <c r="F79" s="62"/>
      <c r="G79" s="62"/>
      <c r="H79" s="9"/>
    </row>
    <row r="80" spans="2:8" ht="11.65" customHeight="1" x14ac:dyDescent="0.25">
      <c r="B80" s="9"/>
      <c r="C80" s="62"/>
      <c r="D80" s="62"/>
      <c r="E80" s="62"/>
      <c r="F80" s="62"/>
      <c r="G80" s="62"/>
      <c r="H80" s="9"/>
    </row>
    <row r="81" spans="2:8" ht="11.65" customHeight="1" x14ac:dyDescent="0.25">
      <c r="B81" s="9"/>
      <c r="C81" s="62"/>
      <c r="D81" s="62"/>
      <c r="E81" s="62"/>
      <c r="F81" s="62"/>
      <c r="G81" s="62"/>
      <c r="H81" s="9"/>
    </row>
    <row r="82" spans="2:8" ht="11.65" customHeight="1" x14ac:dyDescent="0.25">
      <c r="B82" s="9"/>
      <c r="C82" s="62"/>
      <c r="D82" s="62"/>
      <c r="E82" s="62"/>
      <c r="F82" s="62"/>
      <c r="G82" s="62"/>
      <c r="H82" s="9"/>
    </row>
    <row r="83" spans="2:8" ht="11.65" customHeight="1" x14ac:dyDescent="0.25">
      <c r="B83" s="8"/>
      <c r="C83" s="9"/>
      <c r="D83" s="9"/>
      <c r="E83" s="8"/>
      <c r="F83" s="8"/>
      <c r="G83" s="8"/>
      <c r="H83" s="9"/>
    </row>
    <row r="84" spans="2:8" ht="11.65" customHeight="1" x14ac:dyDescent="0.25">
      <c r="B84" s="12"/>
      <c r="C84" s="9"/>
      <c r="D84" s="9"/>
      <c r="E84" s="11"/>
      <c r="F84" s="11"/>
      <c r="G84" s="11"/>
      <c r="H84" s="9"/>
    </row>
    <row r="85" spans="2:8" ht="11.65" customHeight="1" x14ac:dyDescent="0.25">
      <c r="B85" s="9"/>
      <c r="C85" s="16"/>
      <c r="D85" s="16"/>
      <c r="E85" s="16"/>
      <c r="F85" s="16"/>
      <c r="G85" s="16"/>
      <c r="H85" s="9"/>
    </row>
    <row r="86" spans="2:8" ht="11.65" customHeight="1" x14ac:dyDescent="0.25">
      <c r="B86" s="9"/>
      <c r="C86" s="16"/>
      <c r="D86" s="16"/>
      <c r="E86" s="16"/>
      <c r="F86" s="16"/>
      <c r="G86" s="16"/>
      <c r="H86" s="9"/>
    </row>
    <row r="87" spans="2:8" ht="11.65" customHeight="1" x14ac:dyDescent="0.25">
      <c r="B87" s="9"/>
      <c r="C87" s="16"/>
      <c r="D87" s="16"/>
      <c r="E87" s="16"/>
      <c r="F87" s="16"/>
      <c r="G87" s="16"/>
      <c r="H87" s="9"/>
    </row>
    <row r="88" spans="2:8" ht="11.65" customHeight="1" x14ac:dyDescent="0.25">
      <c r="B88" s="9"/>
      <c r="C88" s="16"/>
      <c r="D88" s="16"/>
      <c r="E88" s="16"/>
      <c r="F88" s="16"/>
      <c r="G88" s="16"/>
      <c r="H88" s="9"/>
    </row>
    <row r="89" spans="2:8" ht="11.65" customHeight="1" x14ac:dyDescent="0.25">
      <c r="B89" s="9"/>
      <c r="C89" s="16"/>
      <c r="D89" s="16"/>
      <c r="E89" s="16"/>
      <c r="F89" s="16"/>
      <c r="G89" s="16"/>
      <c r="H89" s="9"/>
    </row>
    <row r="90" spans="2:8" ht="11.65" customHeight="1" x14ac:dyDescent="0.25">
      <c r="B90" s="9"/>
      <c r="C90" s="16"/>
      <c r="D90" s="16"/>
      <c r="E90" s="16"/>
      <c r="F90" s="16"/>
      <c r="G90" s="16"/>
      <c r="H90" s="9"/>
    </row>
    <row r="91" spans="2:8" ht="11.65" customHeight="1" x14ac:dyDescent="0.25">
      <c r="B91" s="9"/>
      <c r="C91" s="9"/>
      <c r="D91" s="9"/>
      <c r="E91" s="64"/>
      <c r="F91" s="64"/>
      <c r="G91" s="64"/>
      <c r="H91" s="9"/>
    </row>
    <row r="92" spans="2:8" ht="11.65" customHeight="1" x14ac:dyDescent="0.25">
      <c r="B92" s="12"/>
      <c r="C92" s="9"/>
      <c r="D92" s="9"/>
      <c r="E92" s="48"/>
      <c r="F92" s="48"/>
      <c r="G92" s="48"/>
      <c r="H92" s="9"/>
    </row>
    <row r="93" spans="2:8" ht="11.65" customHeight="1" x14ac:dyDescent="0.25">
      <c r="B93" s="9"/>
      <c r="C93" s="16"/>
      <c r="D93" s="16"/>
      <c r="E93" s="16"/>
      <c r="F93" s="16"/>
      <c r="G93" s="16"/>
      <c r="H93" s="9"/>
    </row>
    <row r="94" spans="2:8" ht="11.65" customHeight="1" x14ac:dyDescent="0.25">
      <c r="B94" s="9"/>
      <c r="C94" s="62"/>
      <c r="D94" s="62"/>
      <c r="E94" s="62"/>
      <c r="F94" s="62"/>
      <c r="G94" s="62"/>
      <c r="H94" s="9"/>
    </row>
    <row r="95" spans="2:8" ht="11.65" customHeight="1" x14ac:dyDescent="0.25">
      <c r="B95" s="9"/>
      <c r="C95" s="62"/>
      <c r="D95" s="62"/>
      <c r="E95" s="62"/>
      <c r="F95" s="62"/>
      <c r="G95" s="62"/>
      <c r="H95" s="9"/>
    </row>
    <row r="96" spans="2:8" ht="11.65" customHeight="1" x14ac:dyDescent="0.25">
      <c r="B96" s="9"/>
      <c r="C96" s="61"/>
      <c r="D96" s="61"/>
      <c r="E96" s="61"/>
      <c r="F96" s="61"/>
      <c r="G96" s="61"/>
      <c r="H96" s="9"/>
    </row>
    <row r="97" spans="2:8" ht="11.65" customHeight="1" x14ac:dyDescent="0.25">
      <c r="B97" s="9"/>
      <c r="C97" s="61"/>
      <c r="D97" s="61"/>
      <c r="E97" s="61"/>
      <c r="F97" s="61"/>
      <c r="G97" s="61"/>
      <c r="H97" s="9"/>
    </row>
    <row r="98" spans="2:8" ht="11.65" customHeight="1" x14ac:dyDescent="0.25">
      <c r="B98" s="9"/>
      <c r="C98" s="61"/>
      <c r="D98" s="61"/>
      <c r="E98" s="61"/>
      <c r="F98" s="61"/>
      <c r="G98" s="61"/>
      <c r="H98" s="9"/>
    </row>
    <row r="99" spans="2:8" ht="11.65" customHeight="1" x14ac:dyDescent="0.25">
      <c r="B99" s="9"/>
      <c r="C99" s="9"/>
      <c r="D99" s="9"/>
      <c r="E99" s="11"/>
      <c r="F99" s="11"/>
      <c r="G99" s="9"/>
      <c r="H99" s="9"/>
    </row>
    <row r="100" spans="2:8" ht="11.65" customHeight="1" x14ac:dyDescent="0.25">
      <c r="B100" s="49"/>
      <c r="C100" s="9"/>
      <c r="D100" s="9"/>
      <c r="E100" s="9"/>
      <c r="F100" s="9"/>
      <c r="G100" s="9"/>
      <c r="H100" s="9"/>
    </row>
    <row r="101" spans="2:8" ht="11.65" customHeight="1" x14ac:dyDescent="0.25">
      <c r="B101" s="9"/>
      <c r="C101" s="9"/>
      <c r="D101" s="9"/>
      <c r="E101" s="9"/>
      <c r="F101" s="9"/>
      <c r="G101" s="9"/>
      <c r="H101" s="9"/>
    </row>
    <row r="102" spans="2:8" ht="11.65" customHeight="1" x14ac:dyDescent="0.25">
      <c r="B102" s="9"/>
      <c r="C102" s="9"/>
      <c r="D102" s="9"/>
      <c r="E102" s="9"/>
      <c r="F102" s="9"/>
      <c r="G102" s="9"/>
      <c r="H102" s="9"/>
    </row>
    <row r="103" spans="2:8" ht="11.65" customHeight="1" x14ac:dyDescent="0.25">
      <c r="B103" s="9"/>
      <c r="C103" s="9"/>
      <c r="D103" s="9"/>
      <c r="E103" s="9"/>
      <c r="F103" s="9"/>
      <c r="G103" s="9"/>
      <c r="H103" s="9"/>
    </row>
    <row r="104" spans="2:8" ht="11.65" customHeight="1" x14ac:dyDescent="0.25">
      <c r="B104" s="9"/>
      <c r="C104" s="9"/>
      <c r="D104" s="9"/>
      <c r="E104" s="9"/>
      <c r="F104" s="9"/>
      <c r="G104" s="9"/>
      <c r="H104" s="9"/>
    </row>
    <row r="105" spans="2:8" ht="11.65" customHeight="1" x14ac:dyDescent="0.25">
      <c r="B105" s="9"/>
      <c r="C105" s="9"/>
      <c r="D105" s="9"/>
      <c r="E105" s="9"/>
      <c r="F105" s="9"/>
      <c r="G105" s="9"/>
      <c r="H105" s="9"/>
    </row>
  </sheetData>
  <mergeCells count="5">
    <mergeCell ref="B3:G3"/>
    <mergeCell ref="B4:G4"/>
    <mergeCell ref="B6:G6"/>
    <mergeCell ref="B7:G7"/>
    <mergeCell ref="B47:G47"/>
  </mergeCells>
  <phoneticPr fontId="13" type="noConversion"/>
  <pageMargins left="0.25" right="0.25" top="0" bottom="0" header="0" footer="0"/>
  <pageSetup scale="91"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workbookViewId="0">
      <selection activeCell="D75" sqref="D75"/>
    </sheetView>
  </sheetViews>
  <sheetFormatPr defaultColWidth="9.140625" defaultRowHeight="11.65" customHeight="1" x14ac:dyDescent="0.25"/>
  <cols>
    <col min="1" max="1" width="3.5703125" style="35" customWidth="1"/>
    <col min="2" max="2" width="35.28515625" style="35" customWidth="1"/>
    <col min="3" max="3" width="11.7109375" style="35" customWidth="1"/>
    <col min="4" max="4" width="12.7109375" style="35" customWidth="1"/>
    <col min="5" max="8" width="11.7109375" style="35" customWidth="1"/>
    <col min="9" max="16384" width="9.140625" style="35"/>
  </cols>
  <sheetData>
    <row r="1" spans="1:8" s="8" customFormat="1" ht="18.75" x14ac:dyDescent="0.3">
      <c r="A1" s="20" t="s">
        <v>178</v>
      </c>
    </row>
    <row r="2" spans="1:8" s="8" customFormat="1" ht="10.15" customHeight="1" x14ac:dyDescent="0.25"/>
    <row r="3" spans="1:8" ht="15" customHeight="1" x14ac:dyDescent="0.25">
      <c r="A3" s="45" t="s">
        <v>52</v>
      </c>
      <c r="B3" s="90" t="s">
        <v>189</v>
      </c>
      <c r="C3" s="90"/>
      <c r="D3" s="90"/>
      <c r="E3" s="90"/>
      <c r="F3" s="90"/>
      <c r="G3" s="90"/>
      <c r="H3" s="30"/>
    </row>
    <row r="4" spans="1:8" ht="15" customHeight="1" x14ac:dyDescent="0.25">
      <c r="A4" s="45"/>
      <c r="B4" s="7" t="s">
        <v>192</v>
      </c>
      <c r="C4" s="36"/>
      <c r="D4" s="36"/>
      <c r="E4" s="36"/>
      <c r="F4" s="36"/>
      <c r="G4" s="36"/>
      <c r="H4" s="36"/>
    </row>
    <row r="5" spans="1:8" ht="15" customHeight="1" x14ac:dyDescent="0.25">
      <c r="A5" s="45"/>
      <c r="B5" s="7" t="s">
        <v>193</v>
      </c>
      <c r="C5" s="36"/>
      <c r="D5" s="36"/>
      <c r="E5" s="36"/>
      <c r="F5" s="36"/>
      <c r="G5" s="36"/>
      <c r="H5" s="36"/>
    </row>
    <row r="6" spans="1:8" ht="15" customHeight="1" x14ac:dyDescent="0.25">
      <c r="A6" s="45"/>
      <c r="B6" s="7" t="s">
        <v>194</v>
      </c>
      <c r="C6" s="36"/>
      <c r="D6" s="36"/>
      <c r="E6" s="36"/>
      <c r="F6" s="36"/>
      <c r="G6" s="36"/>
      <c r="H6" s="36"/>
    </row>
    <row r="7" spans="1:8" ht="30" customHeight="1" x14ac:dyDescent="0.25">
      <c r="A7" s="45" t="s">
        <v>53</v>
      </c>
      <c r="B7" s="90" t="s">
        <v>190</v>
      </c>
      <c r="C7" s="90"/>
      <c r="D7" s="90"/>
      <c r="E7" s="90"/>
      <c r="F7" s="90"/>
      <c r="G7" s="90"/>
      <c r="H7" s="30"/>
    </row>
    <row r="8" spans="1:8" ht="15" customHeight="1" x14ac:dyDescent="0.25">
      <c r="A8" s="45"/>
      <c r="B8" s="7" t="s">
        <v>195</v>
      </c>
      <c r="C8" s="36"/>
      <c r="D8" s="36"/>
      <c r="E8" s="36"/>
      <c r="F8" s="36"/>
      <c r="G8" s="36"/>
      <c r="H8" s="36"/>
    </row>
    <row r="9" spans="1:8" ht="15" customHeight="1" x14ac:dyDescent="0.25">
      <c r="A9" s="45"/>
      <c r="B9" s="7" t="s">
        <v>196</v>
      </c>
      <c r="C9" s="36"/>
      <c r="D9" s="36"/>
      <c r="E9" s="36"/>
      <c r="F9" s="36"/>
      <c r="G9" s="36"/>
      <c r="H9" s="36"/>
    </row>
    <row r="10" spans="1:8" ht="15" customHeight="1" x14ac:dyDescent="0.25">
      <c r="A10" s="45" t="s">
        <v>129</v>
      </c>
      <c r="B10" s="90" t="s">
        <v>191</v>
      </c>
      <c r="C10" s="90"/>
      <c r="D10" s="90"/>
      <c r="E10" s="90"/>
      <c r="F10" s="90"/>
      <c r="G10" s="90"/>
      <c r="H10" s="30"/>
    </row>
    <row r="11" spans="1:8" ht="15" customHeight="1" x14ac:dyDescent="0.25">
      <c r="B11" s="36"/>
      <c r="C11" s="36"/>
      <c r="D11" s="36"/>
      <c r="E11" s="36"/>
      <c r="F11" s="36"/>
      <c r="G11" s="36"/>
      <c r="H11" s="36"/>
    </row>
    <row r="12" spans="1:8" ht="15" customHeight="1" x14ac:dyDescent="0.25">
      <c r="B12" s="91" t="s">
        <v>197</v>
      </c>
      <c r="C12" s="91"/>
      <c r="D12" s="91"/>
      <c r="E12" s="91"/>
      <c r="F12" s="91"/>
      <c r="G12" s="91"/>
      <c r="H12" s="36"/>
    </row>
    <row r="13" spans="1:8" ht="15" customHeight="1" x14ac:dyDescent="0.25">
      <c r="B13" s="37" t="s">
        <v>199</v>
      </c>
      <c r="C13" s="37"/>
      <c r="D13" s="37"/>
      <c r="E13" s="37"/>
      <c r="F13" s="38"/>
      <c r="G13" s="38"/>
      <c r="H13" s="36"/>
    </row>
    <row r="14" spans="1:8" ht="15" customHeight="1" x14ac:dyDescent="0.25">
      <c r="C14" s="68">
        <v>2005</v>
      </c>
      <c r="D14" s="68">
        <v>2006</v>
      </c>
      <c r="E14" s="68">
        <v>2007</v>
      </c>
      <c r="F14" s="68">
        <v>2008</v>
      </c>
      <c r="G14" s="68">
        <v>2009</v>
      </c>
      <c r="H14" s="36"/>
    </row>
    <row r="15" spans="1:8" ht="15" customHeight="1" x14ac:dyDescent="0.25">
      <c r="B15" s="40" t="s">
        <v>127</v>
      </c>
      <c r="C15" s="9"/>
      <c r="D15" s="9"/>
      <c r="E15" s="9"/>
      <c r="F15" s="9"/>
      <c r="G15" s="9"/>
      <c r="H15" s="36"/>
    </row>
    <row r="16" spans="1:8" ht="15" customHeight="1" x14ac:dyDescent="0.25">
      <c r="B16" s="35" t="s">
        <v>126</v>
      </c>
      <c r="C16" s="41">
        <v>5966</v>
      </c>
      <c r="D16" s="41">
        <v>6386</v>
      </c>
      <c r="E16" s="41">
        <v>9308</v>
      </c>
      <c r="F16" s="41">
        <v>3279</v>
      </c>
      <c r="G16" s="41">
        <v>11223</v>
      </c>
      <c r="H16" s="36"/>
    </row>
    <row r="17" spans="2:8" ht="15" customHeight="1" x14ac:dyDescent="0.25">
      <c r="B17" s="35" t="s">
        <v>125</v>
      </c>
      <c r="C17" s="41">
        <v>5613</v>
      </c>
      <c r="D17" s="41">
        <v>5655</v>
      </c>
      <c r="E17" s="41">
        <v>6068</v>
      </c>
      <c r="F17" s="41">
        <v>6027</v>
      </c>
      <c r="G17" s="41">
        <v>6153</v>
      </c>
      <c r="H17" s="36"/>
    </row>
    <row r="18" spans="2:8" ht="15" customHeight="1" x14ac:dyDescent="0.25">
      <c r="B18" s="35" t="s">
        <v>1</v>
      </c>
      <c r="C18" s="41">
        <v>7940</v>
      </c>
      <c r="D18" s="41">
        <v>8105</v>
      </c>
      <c r="E18" s="41">
        <v>9563</v>
      </c>
      <c r="F18" s="41">
        <v>15612</v>
      </c>
      <c r="G18" s="41">
        <v>16933</v>
      </c>
      <c r="H18" s="36"/>
    </row>
    <row r="19" spans="2:8" ht="15" customHeight="1" x14ac:dyDescent="0.25">
      <c r="B19" s="35" t="s">
        <v>123</v>
      </c>
      <c r="C19" s="42">
        <v>2449</v>
      </c>
      <c r="D19" s="42">
        <v>2837</v>
      </c>
      <c r="E19" s="42">
        <v>2341</v>
      </c>
      <c r="F19" s="42">
        <v>1046</v>
      </c>
      <c r="G19" s="42">
        <v>966</v>
      </c>
      <c r="H19" s="36"/>
    </row>
    <row r="20" spans="2:8" ht="15" customHeight="1" x14ac:dyDescent="0.25">
      <c r="B20" s="35" t="s">
        <v>122</v>
      </c>
      <c r="C20" s="41">
        <f>SUM(C16:C19)</f>
        <v>21968</v>
      </c>
      <c r="D20" s="41">
        <f>SUM(D16:D19)</f>
        <v>22983</v>
      </c>
      <c r="E20" s="41">
        <f>SUM(E16:E19)</f>
        <v>27280</v>
      </c>
      <c r="F20" s="41">
        <f>SUM(F16:F19)</f>
        <v>25964</v>
      </c>
      <c r="G20" s="41">
        <f>SUM(G16:G19)</f>
        <v>35275</v>
      </c>
      <c r="H20" s="38"/>
    </row>
    <row r="21" spans="2:8" ht="15" customHeight="1" x14ac:dyDescent="0.25">
      <c r="C21" s="41"/>
      <c r="D21" s="41"/>
      <c r="E21" s="41"/>
      <c r="F21" s="41"/>
      <c r="G21" s="41"/>
    </row>
    <row r="22" spans="2:8" ht="15" customHeight="1" x14ac:dyDescent="0.25">
      <c r="B22" s="35" t="s">
        <v>121</v>
      </c>
      <c r="C22" s="41">
        <v>19692</v>
      </c>
      <c r="D22" s="41">
        <v>19310</v>
      </c>
      <c r="E22" s="41">
        <v>20180</v>
      </c>
      <c r="F22" s="41">
        <v>21042</v>
      </c>
      <c r="G22" s="41">
        <v>21579</v>
      </c>
    </row>
    <row r="23" spans="2:8" ht="15" customHeight="1" x14ac:dyDescent="0.25">
      <c r="B23" s="35" t="s">
        <v>120</v>
      </c>
      <c r="C23" s="42">
        <v>11272</v>
      </c>
      <c r="D23" s="42">
        <v>11635</v>
      </c>
      <c r="E23" s="42">
        <v>11915</v>
      </c>
      <c r="F23" s="42">
        <v>12280</v>
      </c>
      <c r="G23" s="42">
        <v>12795</v>
      </c>
    </row>
    <row r="24" spans="2:8" ht="15" customHeight="1" x14ac:dyDescent="0.25">
      <c r="B24" s="35" t="s">
        <v>119</v>
      </c>
      <c r="C24" s="41">
        <f>C22-C23</f>
        <v>8420</v>
      </c>
      <c r="D24" s="41">
        <f>D22-D23</f>
        <v>7675</v>
      </c>
      <c r="E24" s="41">
        <f>E22-E23</f>
        <v>8265</v>
      </c>
      <c r="F24" s="41">
        <f>F22-F23</f>
        <v>8762</v>
      </c>
      <c r="G24" s="41">
        <f>G22-G23</f>
        <v>8784</v>
      </c>
    </row>
    <row r="25" spans="2:8" ht="15" customHeight="1" x14ac:dyDescent="0.25">
      <c r="B25" s="35" t="s">
        <v>136</v>
      </c>
      <c r="C25" s="41">
        <v>84</v>
      </c>
      <c r="D25" s="41">
        <v>964</v>
      </c>
      <c r="E25" s="41">
        <v>1085</v>
      </c>
      <c r="F25" s="41">
        <v>942</v>
      </c>
      <c r="G25" s="41">
        <v>974</v>
      </c>
      <c r="H25" s="9"/>
    </row>
    <row r="26" spans="2:8" ht="15" customHeight="1" x14ac:dyDescent="0.25">
      <c r="B26" s="35" t="s">
        <v>135</v>
      </c>
      <c r="C26" s="41">
        <v>12407</v>
      </c>
      <c r="D26" s="41">
        <v>11641</v>
      </c>
      <c r="E26" s="41">
        <v>9803</v>
      </c>
      <c r="F26" s="41">
        <v>6243</v>
      </c>
      <c r="G26" s="41">
        <v>5522</v>
      </c>
      <c r="H26" s="9"/>
    </row>
    <row r="27" spans="2:8" ht="15" customHeight="1" x14ac:dyDescent="0.25">
      <c r="B27" s="35" t="s">
        <v>134</v>
      </c>
      <c r="C27" s="41">
        <v>2799</v>
      </c>
      <c r="D27" s="41">
        <v>4745</v>
      </c>
      <c r="E27" s="41">
        <v>5174</v>
      </c>
      <c r="F27" s="41">
        <v>6332</v>
      </c>
      <c r="G27" s="41">
        <v>7196</v>
      </c>
    </row>
    <row r="28" spans="2:8" ht="15" customHeight="1" x14ac:dyDescent="0.25">
      <c r="B28" s="35" t="s">
        <v>133</v>
      </c>
      <c r="C28" s="41">
        <v>13251</v>
      </c>
      <c r="D28" s="41">
        <v>0</v>
      </c>
      <c r="E28" s="41">
        <v>0</v>
      </c>
      <c r="F28" s="41">
        <v>0</v>
      </c>
      <c r="G28" s="41">
        <v>0</v>
      </c>
    </row>
    <row r="29" spans="2:8" ht="15" customHeight="1" x14ac:dyDescent="0.25">
      <c r="B29" s="35" t="s">
        <v>117</v>
      </c>
      <c r="C29" s="42">
        <v>1129</v>
      </c>
      <c r="D29" s="42">
        <v>3786</v>
      </c>
      <c r="E29" s="42">
        <v>7379</v>
      </c>
      <c r="F29" s="42">
        <v>5536</v>
      </c>
      <c r="G29" s="42">
        <v>4302</v>
      </c>
    </row>
    <row r="30" spans="2:8" ht="15" customHeight="1" x14ac:dyDescent="0.25">
      <c r="B30" s="40" t="s">
        <v>116</v>
      </c>
      <c r="C30" s="41">
        <f>C20+SUM(C24:C29)</f>
        <v>60058</v>
      </c>
      <c r="D30" s="41">
        <f>D20+SUM(D24:D29)</f>
        <v>51794</v>
      </c>
      <c r="E30" s="41">
        <f>E20+SUM(E24:E29)</f>
        <v>58986</v>
      </c>
      <c r="F30" s="41">
        <f>F20+SUM(F24:F29)</f>
        <v>53779</v>
      </c>
      <c r="G30" s="41">
        <f>G20+SUM(G24:G29)</f>
        <v>62053</v>
      </c>
    </row>
    <row r="31" spans="2:8" ht="15" customHeight="1" x14ac:dyDescent="0.25">
      <c r="B31" s="40"/>
      <c r="C31" s="41"/>
      <c r="D31" s="41"/>
      <c r="E31" s="41"/>
      <c r="F31" s="41"/>
      <c r="G31" s="41"/>
    </row>
    <row r="32" spans="2:8" ht="15" customHeight="1" x14ac:dyDescent="0.25">
      <c r="B32" s="40" t="s">
        <v>115</v>
      </c>
      <c r="C32" s="41"/>
      <c r="D32" s="41"/>
      <c r="E32" s="41"/>
      <c r="F32" s="41"/>
      <c r="G32" s="41"/>
    </row>
    <row r="33" spans="2:13" ht="15" customHeight="1" x14ac:dyDescent="0.25">
      <c r="B33" s="35" t="s">
        <v>114</v>
      </c>
      <c r="C33" s="41">
        <v>1189</v>
      </c>
      <c r="D33" s="41">
        <v>1381</v>
      </c>
      <c r="E33" s="41">
        <v>762</v>
      </c>
      <c r="F33" s="41">
        <v>560</v>
      </c>
      <c r="G33" s="41">
        <v>707</v>
      </c>
    </row>
    <row r="34" spans="2:13" ht="15" customHeight="1" x14ac:dyDescent="0.25">
      <c r="B34" s="35" t="s">
        <v>113</v>
      </c>
      <c r="C34" s="41">
        <v>5124</v>
      </c>
      <c r="D34" s="41">
        <v>5643</v>
      </c>
      <c r="E34" s="41">
        <v>5714</v>
      </c>
      <c r="F34" s="41">
        <v>5871</v>
      </c>
      <c r="G34" s="41">
        <v>7096</v>
      </c>
    </row>
    <row r="35" spans="2:13" ht="15" customHeight="1" x14ac:dyDescent="0.25">
      <c r="B35" s="35" t="s">
        <v>112</v>
      </c>
      <c r="C35" s="41">
        <v>556</v>
      </c>
      <c r="D35" s="41">
        <v>670</v>
      </c>
      <c r="E35" s="41">
        <v>253</v>
      </c>
      <c r="F35" s="41">
        <v>41</v>
      </c>
      <c r="G35" s="41">
        <v>182</v>
      </c>
    </row>
    <row r="36" spans="2:13" ht="15" customHeight="1" x14ac:dyDescent="0.25">
      <c r="B36" s="35" t="s">
        <v>111</v>
      </c>
      <c r="C36" s="41">
        <v>6590</v>
      </c>
      <c r="D36" s="41">
        <v>6106</v>
      </c>
      <c r="E36" s="41">
        <v>6637</v>
      </c>
      <c r="F36" s="41">
        <v>6169</v>
      </c>
      <c r="G36" s="41">
        <v>12822</v>
      </c>
    </row>
    <row r="37" spans="2:13" ht="15" customHeight="1" x14ac:dyDescent="0.25">
      <c r="B37" s="35" t="s">
        <v>110</v>
      </c>
      <c r="C37" s="42">
        <v>14729</v>
      </c>
      <c r="D37" s="42">
        <v>15901</v>
      </c>
      <c r="E37" s="42">
        <v>18172</v>
      </c>
      <c r="F37" s="42">
        <v>18284</v>
      </c>
      <c r="G37" s="42">
        <v>12076</v>
      </c>
    </row>
    <row r="38" spans="2:13" ht="15" customHeight="1" x14ac:dyDescent="0.25">
      <c r="B38" s="35" t="s">
        <v>109</v>
      </c>
      <c r="C38" s="41">
        <f>SUM(C33:C37)</f>
        <v>28188</v>
      </c>
      <c r="D38" s="41">
        <f>SUM(D33:D37)</f>
        <v>29701</v>
      </c>
      <c r="E38" s="41">
        <f>SUM(E33:E37)</f>
        <v>31538</v>
      </c>
      <c r="F38" s="41">
        <f>SUM(F33:F37)</f>
        <v>30925</v>
      </c>
      <c r="G38" s="41">
        <f>SUM(G33:G37)</f>
        <v>32883</v>
      </c>
    </row>
    <row r="39" spans="2:13" ht="15" customHeight="1" x14ac:dyDescent="0.25">
      <c r="C39" s="41"/>
      <c r="D39" s="41"/>
      <c r="E39" s="41"/>
      <c r="F39" s="41"/>
      <c r="G39" s="41"/>
    </row>
    <row r="40" spans="2:13" ht="15" customHeight="1" x14ac:dyDescent="0.25">
      <c r="B40" s="35" t="s">
        <v>108</v>
      </c>
      <c r="C40" s="41">
        <v>9538</v>
      </c>
      <c r="D40" s="41">
        <v>8157</v>
      </c>
      <c r="E40" s="41">
        <v>7455</v>
      </c>
      <c r="F40" s="41">
        <v>6952</v>
      </c>
      <c r="G40" s="41">
        <v>12217</v>
      </c>
    </row>
    <row r="41" spans="2:13" ht="15" customHeight="1" x14ac:dyDescent="0.25">
      <c r="B41" s="35" t="s">
        <v>107</v>
      </c>
      <c r="C41" s="41">
        <v>2067</v>
      </c>
      <c r="D41" s="41">
        <v>0</v>
      </c>
      <c r="E41" s="41">
        <v>1190</v>
      </c>
      <c r="F41" s="41">
        <v>0</v>
      </c>
      <c r="G41" s="41">
        <v>0</v>
      </c>
    </row>
    <row r="42" spans="2:13" ht="15" customHeight="1" x14ac:dyDescent="0.25">
      <c r="B42" s="35" t="s">
        <v>132</v>
      </c>
      <c r="C42" s="41"/>
      <c r="D42" s="41"/>
      <c r="E42" s="41"/>
      <c r="F42" s="41"/>
      <c r="G42" s="41">
        <v>97</v>
      </c>
    </row>
    <row r="43" spans="2:13" ht="15" customHeight="1" x14ac:dyDescent="0.25">
      <c r="B43" s="35" t="s">
        <v>106</v>
      </c>
      <c r="C43" s="42">
        <v>9206</v>
      </c>
      <c r="D43" s="42">
        <v>9197</v>
      </c>
      <c r="E43" s="42">
        <v>9799</v>
      </c>
      <c r="F43" s="42">
        <v>17196</v>
      </c>
      <c r="G43" s="42">
        <v>14728</v>
      </c>
    </row>
    <row r="44" spans="2:13" ht="15" customHeight="1" x14ac:dyDescent="0.25">
      <c r="B44" s="40" t="s">
        <v>105</v>
      </c>
      <c r="C44" s="41">
        <f>C38+SUM(C40:C43)</f>
        <v>48999</v>
      </c>
      <c r="D44" s="41">
        <f>D38+SUM(D40:D43)</f>
        <v>47055</v>
      </c>
      <c r="E44" s="41">
        <f>E38+SUM(E40:E43)</f>
        <v>49982</v>
      </c>
      <c r="F44" s="41">
        <f>F38+SUM(F40:F43)</f>
        <v>55073</v>
      </c>
      <c r="G44" s="41">
        <f>G38+SUM(G40:G43)</f>
        <v>59925</v>
      </c>
    </row>
    <row r="45" spans="2:13" ht="15" customHeight="1" x14ac:dyDescent="0.25">
      <c r="C45" s="41"/>
      <c r="D45" s="41"/>
      <c r="E45" s="41"/>
      <c r="F45" s="41"/>
      <c r="G45" s="41"/>
    </row>
    <row r="46" spans="2:13" ht="15" customHeight="1" x14ac:dyDescent="0.25">
      <c r="B46" s="40" t="s">
        <v>104</v>
      </c>
      <c r="C46" s="41"/>
      <c r="D46" s="41"/>
      <c r="E46" s="41"/>
      <c r="F46" s="41"/>
      <c r="G46" s="41"/>
    </row>
    <row r="47" spans="2:13" ht="15" customHeight="1" x14ac:dyDescent="0.25">
      <c r="B47" s="35" t="s">
        <v>11</v>
      </c>
      <c r="C47" s="41">
        <v>5061</v>
      </c>
      <c r="D47" s="41">
        <v>5061</v>
      </c>
      <c r="E47" s="41">
        <v>5061</v>
      </c>
      <c r="F47" s="41">
        <v>5061</v>
      </c>
      <c r="G47" s="41">
        <v>5061</v>
      </c>
      <c r="H47" s="56"/>
      <c r="I47" s="56"/>
      <c r="J47" s="56"/>
      <c r="K47" s="56"/>
      <c r="L47" s="56"/>
      <c r="M47" s="56"/>
    </row>
    <row r="48" spans="2:13" ht="15" customHeight="1" x14ac:dyDescent="0.25">
      <c r="B48" s="35" t="s">
        <v>103</v>
      </c>
      <c r="C48" s="41">
        <v>4371</v>
      </c>
      <c r="D48" s="41">
        <v>4655</v>
      </c>
      <c r="E48" s="41">
        <v>4757</v>
      </c>
      <c r="F48" s="41">
        <v>3456</v>
      </c>
      <c r="G48" s="41">
        <v>3724</v>
      </c>
    </row>
    <row r="49" spans="2:7" ht="15" customHeight="1" x14ac:dyDescent="0.25">
      <c r="B49" s="35" t="s">
        <v>12</v>
      </c>
      <c r="C49" s="41">
        <v>15498</v>
      </c>
      <c r="D49" s="41">
        <v>10236</v>
      </c>
      <c r="E49" s="41">
        <v>16780</v>
      </c>
      <c r="F49" s="41">
        <v>9150</v>
      </c>
      <c r="G49" s="41">
        <v>10869</v>
      </c>
    </row>
    <row r="50" spans="2:7" ht="15" customHeight="1" x14ac:dyDescent="0.25">
      <c r="B50" s="35" t="s">
        <v>102</v>
      </c>
      <c r="C50" s="42">
        <v>13871</v>
      </c>
      <c r="D50" s="42">
        <v>15213</v>
      </c>
      <c r="E50" s="42">
        <v>17594</v>
      </c>
      <c r="F50" s="42">
        <v>18961</v>
      </c>
      <c r="G50" s="42">
        <v>17526</v>
      </c>
    </row>
    <row r="51" spans="2:7" ht="15" customHeight="1" x14ac:dyDescent="0.25">
      <c r="B51" s="40" t="s">
        <v>101</v>
      </c>
      <c r="C51" s="43">
        <f>SUM(C47:C49)-C50</f>
        <v>11059</v>
      </c>
      <c r="D51" s="43">
        <f>SUM(D47:D49)-D50</f>
        <v>4739</v>
      </c>
      <c r="E51" s="43">
        <f>SUM(E47:E49)-E50</f>
        <v>9004</v>
      </c>
      <c r="F51" s="71">
        <f>SUM(F47:F49)-F50</f>
        <v>-1294</v>
      </c>
      <c r="G51" s="43">
        <f>SUM(G47:G49)-G50</f>
        <v>2128</v>
      </c>
    </row>
    <row r="52" spans="2:7" ht="15" customHeight="1" x14ac:dyDescent="0.25">
      <c r="B52" s="40" t="s">
        <v>100</v>
      </c>
      <c r="C52" s="41">
        <f>C44+C51</f>
        <v>60058</v>
      </c>
      <c r="D52" s="41">
        <f>D44+D51</f>
        <v>51794</v>
      </c>
      <c r="E52" s="41">
        <f>E44+E51</f>
        <v>58986</v>
      </c>
      <c r="F52" s="41">
        <f>F44+F51</f>
        <v>53779</v>
      </c>
      <c r="G52" s="41">
        <f>G44+G51</f>
        <v>62053</v>
      </c>
    </row>
    <row r="53" spans="2:7" ht="15" customHeight="1" x14ac:dyDescent="0.25">
      <c r="B53" s="40"/>
      <c r="C53" s="44"/>
      <c r="D53" s="44"/>
      <c r="E53" s="44"/>
      <c r="F53" s="44"/>
      <c r="G53" s="44"/>
    </row>
    <row r="54" spans="2:7" ht="15" customHeight="1" x14ac:dyDescent="0.25">
      <c r="B54" s="35" t="s">
        <v>99</v>
      </c>
      <c r="C54" s="44">
        <v>760.577</v>
      </c>
      <c r="D54" s="44">
        <v>757.83600000000001</v>
      </c>
      <c r="E54" s="44">
        <v>736.68100000000004</v>
      </c>
      <c r="F54" s="44">
        <v>698.13800000000003</v>
      </c>
      <c r="G54" s="44">
        <v>726.29100000000005</v>
      </c>
    </row>
    <row r="55" spans="2:7" ht="15" customHeight="1" x14ac:dyDescent="0.25"/>
    <row r="56" spans="2:7" ht="15" customHeight="1" x14ac:dyDescent="0.25">
      <c r="B56" s="91" t="s">
        <v>200</v>
      </c>
      <c r="C56" s="91"/>
      <c r="D56" s="91"/>
      <c r="E56" s="91"/>
      <c r="F56" s="91"/>
      <c r="G56" s="91"/>
    </row>
    <row r="57" spans="2:7" ht="15" customHeight="1" x14ac:dyDescent="0.25">
      <c r="C57" s="68">
        <v>2005</v>
      </c>
      <c r="D57" s="68">
        <v>2006</v>
      </c>
      <c r="E57" s="68">
        <v>2007</v>
      </c>
      <c r="F57" s="68">
        <v>2008</v>
      </c>
      <c r="G57" s="68">
        <v>2009</v>
      </c>
    </row>
    <row r="58" spans="2:7" ht="15" customHeight="1" x14ac:dyDescent="0.25">
      <c r="B58" s="35" t="s">
        <v>49</v>
      </c>
      <c r="C58" s="41">
        <v>54845</v>
      </c>
      <c r="D58" s="41">
        <v>61530</v>
      </c>
      <c r="E58" s="41">
        <v>66387</v>
      </c>
      <c r="F58" s="41">
        <v>60909</v>
      </c>
      <c r="G58" s="41">
        <v>68281</v>
      </c>
    </row>
    <row r="59" spans="2:7" ht="15" customHeight="1" x14ac:dyDescent="0.25">
      <c r="B59" s="35" t="s">
        <v>98</v>
      </c>
      <c r="C59" s="42">
        <v>44757</v>
      </c>
      <c r="D59" s="42">
        <v>48926</v>
      </c>
      <c r="E59" s="42">
        <v>51977</v>
      </c>
      <c r="F59" s="42">
        <v>48950</v>
      </c>
      <c r="G59" s="42">
        <v>55092</v>
      </c>
    </row>
    <row r="60" spans="2:7" ht="15" customHeight="1" x14ac:dyDescent="0.25">
      <c r="B60" s="35" t="s">
        <v>97</v>
      </c>
      <c r="C60" s="41">
        <f>C58-C59</f>
        <v>10088</v>
      </c>
      <c r="D60" s="41">
        <f>D58-D59</f>
        <v>12604</v>
      </c>
      <c r="E60" s="41">
        <f>E58-E59</f>
        <v>14410</v>
      </c>
      <c r="F60" s="41">
        <f>F58-F59</f>
        <v>11959</v>
      </c>
      <c r="G60" s="41">
        <f>G58-G59</f>
        <v>13189</v>
      </c>
    </row>
    <row r="61" spans="2:7" ht="15" customHeight="1" x14ac:dyDescent="0.25">
      <c r="B61" s="35" t="s">
        <v>96</v>
      </c>
      <c r="C61" s="42">
        <v>6433</v>
      </c>
      <c r="D61" s="42">
        <v>7428</v>
      </c>
      <c r="E61" s="42">
        <v>7381</v>
      </c>
      <c r="F61" s="42">
        <v>6852</v>
      </c>
      <c r="G61" s="42">
        <v>9870</v>
      </c>
    </row>
    <row r="62" spans="2:7" ht="15" customHeight="1" x14ac:dyDescent="0.25">
      <c r="B62" s="35" t="s">
        <v>95</v>
      </c>
      <c r="C62" s="41">
        <f>C60-C61</f>
        <v>3655</v>
      </c>
      <c r="D62" s="41">
        <f>D60-D61</f>
        <v>5176</v>
      </c>
      <c r="E62" s="41">
        <f>E60-E61</f>
        <v>7029</v>
      </c>
      <c r="F62" s="41">
        <f>F60-F61</f>
        <v>5107</v>
      </c>
      <c r="G62" s="41">
        <f>G60-G61</f>
        <v>3319</v>
      </c>
    </row>
    <row r="63" spans="2:7" ht="15" customHeight="1" x14ac:dyDescent="0.25">
      <c r="B63" s="35" t="s">
        <v>141</v>
      </c>
      <c r="C63" s="42">
        <v>1092</v>
      </c>
      <c r="D63" s="42">
        <v>1158</v>
      </c>
      <c r="E63" s="42">
        <v>1130</v>
      </c>
      <c r="F63" s="42">
        <v>1179</v>
      </c>
      <c r="G63" s="42">
        <v>1273</v>
      </c>
    </row>
    <row r="64" spans="2:7" ht="15" customHeight="1" x14ac:dyDescent="0.25">
      <c r="B64" s="35" t="s">
        <v>94</v>
      </c>
      <c r="C64" s="41">
        <f>C62-C63</f>
        <v>2563</v>
      </c>
      <c r="D64" s="41">
        <f>D62-D63</f>
        <v>4018</v>
      </c>
      <c r="E64" s="41">
        <f>E62-E63</f>
        <v>5899</v>
      </c>
      <c r="F64" s="41">
        <f>F62-F63</f>
        <v>3928</v>
      </c>
      <c r="G64" s="41">
        <f>G62-G63</f>
        <v>2046</v>
      </c>
    </row>
    <row r="65" spans="2:8" ht="15" customHeight="1" x14ac:dyDescent="0.25">
      <c r="C65" s="41"/>
      <c r="D65" s="41"/>
      <c r="E65" s="41"/>
      <c r="F65" s="41"/>
      <c r="G65" s="41"/>
    </row>
    <row r="66" spans="2:8" ht="15" customHeight="1" x14ac:dyDescent="0.25">
      <c r="B66" s="35" t="s">
        <v>93</v>
      </c>
      <c r="C66" s="41">
        <v>713</v>
      </c>
      <c r="D66" s="41">
        <v>657</v>
      </c>
      <c r="E66" s="41">
        <v>608</v>
      </c>
      <c r="F66" s="41">
        <v>524</v>
      </c>
      <c r="G66" s="41">
        <v>604</v>
      </c>
    </row>
    <row r="67" spans="2:8" ht="15" customHeight="1" x14ac:dyDescent="0.25">
      <c r="B67" s="35" t="s">
        <v>92</v>
      </c>
      <c r="C67" s="41">
        <v>391</v>
      </c>
      <c r="D67" s="41">
        <v>709</v>
      </c>
      <c r="E67" s="41">
        <v>827</v>
      </c>
      <c r="F67" s="41">
        <v>591</v>
      </c>
      <c r="G67" s="41">
        <v>289</v>
      </c>
    </row>
    <row r="68" spans="2:8" ht="15" customHeight="1" x14ac:dyDescent="0.25">
      <c r="B68" s="35" t="s">
        <v>91</v>
      </c>
      <c r="C68" s="42">
        <v>578</v>
      </c>
      <c r="D68" s="54">
        <v>-876</v>
      </c>
      <c r="E68" s="42"/>
      <c r="F68" s="42"/>
      <c r="G68" s="42"/>
    </row>
    <row r="69" spans="2:8" ht="15" customHeight="1" x14ac:dyDescent="0.25">
      <c r="B69" s="35" t="s">
        <v>90</v>
      </c>
      <c r="C69" s="41">
        <f>C64-C66+C67+C68</f>
        <v>2819</v>
      </c>
      <c r="D69" s="41">
        <f>D64-D66+D67+D68</f>
        <v>3194</v>
      </c>
      <c r="E69" s="41">
        <f>E64-E66+E67+E68</f>
        <v>6118</v>
      </c>
      <c r="F69" s="41">
        <f>F64-F66+F67+F68</f>
        <v>3995</v>
      </c>
      <c r="G69" s="41">
        <f>G64-G66+G67+G68</f>
        <v>1731</v>
      </c>
    </row>
    <row r="70" spans="2:8" ht="15" customHeight="1" x14ac:dyDescent="0.25">
      <c r="B70" s="35" t="s">
        <v>89</v>
      </c>
      <c r="C70" s="42">
        <v>257</v>
      </c>
      <c r="D70" s="42">
        <v>988</v>
      </c>
      <c r="E70" s="42">
        <v>2060</v>
      </c>
      <c r="F70" s="42">
        <v>1341</v>
      </c>
      <c r="G70" s="42">
        <v>396</v>
      </c>
    </row>
    <row r="71" spans="2:8" ht="15" customHeight="1" x14ac:dyDescent="0.25">
      <c r="B71" s="35" t="s">
        <v>88</v>
      </c>
      <c r="C71" s="41"/>
      <c r="D71" s="41"/>
      <c r="E71" s="41"/>
      <c r="F71" s="41"/>
      <c r="G71" s="41"/>
    </row>
    <row r="72" spans="2:8" ht="15" customHeight="1" x14ac:dyDescent="0.25">
      <c r="B72" s="35" t="s">
        <v>87</v>
      </c>
      <c r="C72" s="41">
        <f>C69-C70</f>
        <v>2562</v>
      </c>
      <c r="D72" s="41">
        <f>D69-D70</f>
        <v>2206</v>
      </c>
      <c r="E72" s="41">
        <f>E69-E70</f>
        <v>4058</v>
      </c>
      <c r="F72" s="41">
        <f>F69-F70</f>
        <v>2654</v>
      </c>
      <c r="G72" s="41">
        <f>G69-G70</f>
        <v>1335</v>
      </c>
    </row>
    <row r="73" spans="2:8" ht="15" customHeight="1" x14ac:dyDescent="0.25">
      <c r="B73" s="35" t="s">
        <v>131</v>
      </c>
      <c r="C73" s="54">
        <v>-7</v>
      </c>
      <c r="D73" s="42">
        <v>9</v>
      </c>
      <c r="E73" s="42">
        <v>16</v>
      </c>
      <c r="F73" s="42">
        <v>18</v>
      </c>
      <c r="G73" s="54">
        <v>-23</v>
      </c>
    </row>
    <row r="74" spans="2:8" ht="15" customHeight="1" x14ac:dyDescent="0.25">
      <c r="B74" s="35" t="s">
        <v>85</v>
      </c>
      <c r="C74" s="41">
        <f>C72+C73</f>
        <v>2555</v>
      </c>
      <c r="D74" s="41">
        <f>D72+D73</f>
        <v>2215</v>
      </c>
      <c r="E74" s="41">
        <f>E72+E73</f>
        <v>4074</v>
      </c>
      <c r="F74" s="41">
        <f>F72+F73</f>
        <v>2672</v>
      </c>
      <c r="G74" s="41">
        <f>G72+G73</f>
        <v>1312</v>
      </c>
    </row>
    <row r="76" spans="2:8" ht="15.75" x14ac:dyDescent="0.25">
      <c r="B76" s="36"/>
      <c r="C76" s="27"/>
      <c r="D76" s="27"/>
      <c r="E76" s="27"/>
      <c r="F76" s="27"/>
      <c r="G76" s="27"/>
      <c r="H76" s="6"/>
    </row>
    <row r="77" spans="2:8" ht="15.75" x14ac:dyDescent="0.25">
      <c r="B77" s="36"/>
      <c r="C77" s="27"/>
      <c r="D77" s="27"/>
      <c r="E77" s="27"/>
      <c r="F77" s="27"/>
      <c r="G77" s="27"/>
      <c r="H77" s="6"/>
    </row>
    <row r="78" spans="2:8" ht="15.75" x14ac:dyDescent="0.25">
      <c r="B78" s="36"/>
      <c r="C78" s="27"/>
      <c r="D78" s="27"/>
      <c r="E78" s="27"/>
      <c r="F78" s="27"/>
      <c r="G78" s="33"/>
      <c r="H78" s="6"/>
    </row>
    <row r="79" spans="2:8" ht="15.75" x14ac:dyDescent="0.25">
      <c r="B79" s="6"/>
      <c r="C79" s="6"/>
      <c r="D79" s="6"/>
      <c r="E79" s="6"/>
      <c r="F79" s="6"/>
      <c r="G79" s="6"/>
      <c r="H79" s="6"/>
    </row>
    <row r="80" spans="2:8" ht="15.75" x14ac:dyDescent="0.25">
      <c r="B80" s="50"/>
      <c r="C80" s="58"/>
      <c r="D80" s="58"/>
      <c r="E80" s="58"/>
      <c r="F80" s="58"/>
      <c r="G80" s="58"/>
      <c r="H80" s="6"/>
    </row>
    <row r="81" spans="2:8" ht="15.75" x14ac:dyDescent="0.25">
      <c r="B81" s="6"/>
      <c r="C81" s="26"/>
      <c r="D81" s="26"/>
      <c r="E81" s="26"/>
      <c r="F81" s="26"/>
      <c r="G81" s="26"/>
      <c r="H81" s="6"/>
    </row>
    <row r="82" spans="2:8" ht="15.75" x14ac:dyDescent="0.25">
      <c r="B82" s="6"/>
      <c r="C82" s="6"/>
      <c r="D82" s="27"/>
      <c r="E82" s="27"/>
      <c r="F82" s="27"/>
      <c r="G82" s="27"/>
      <c r="H82" s="6"/>
    </row>
    <row r="83" spans="2:8" ht="15.75" x14ac:dyDescent="0.25">
      <c r="B83" s="6"/>
      <c r="C83" s="6"/>
      <c r="D83" s="29"/>
      <c r="E83" s="27"/>
      <c r="F83" s="27"/>
      <c r="G83" s="27"/>
      <c r="H83" s="6"/>
    </row>
    <row r="84" spans="2:8" ht="15.75" x14ac:dyDescent="0.25">
      <c r="B84" s="23"/>
      <c r="C84" s="6"/>
      <c r="D84" s="6"/>
      <c r="E84" s="6"/>
      <c r="F84" s="6"/>
      <c r="G84" s="6"/>
      <c r="H84" s="6"/>
    </row>
    <row r="85" spans="2:8" ht="15.75" x14ac:dyDescent="0.25">
      <c r="B85" s="23"/>
      <c r="C85" s="6"/>
      <c r="D85" s="6"/>
      <c r="E85" s="6"/>
      <c r="F85" s="6"/>
      <c r="G85" s="6"/>
      <c r="H85" s="6"/>
    </row>
    <row r="86" spans="2:8" ht="15.75" x14ac:dyDescent="0.25">
      <c r="B86" s="6"/>
      <c r="C86" s="6"/>
      <c r="D86" s="25"/>
      <c r="E86" s="25"/>
      <c r="F86" s="25"/>
      <c r="G86" s="25"/>
      <c r="H86" s="6"/>
    </row>
    <row r="87" spans="2:8" ht="15.75" x14ac:dyDescent="0.25">
      <c r="B87" s="6"/>
      <c r="C87" s="6"/>
      <c r="D87" s="59"/>
      <c r="E87" s="25"/>
      <c r="F87" s="25"/>
      <c r="G87" s="25"/>
      <c r="H87" s="6"/>
    </row>
    <row r="88" spans="2:8" ht="15.75" x14ac:dyDescent="0.25">
      <c r="B88" s="6"/>
      <c r="C88" s="6"/>
      <c r="D88" s="6"/>
      <c r="E88" s="6"/>
      <c r="F88" s="6"/>
      <c r="G88" s="6"/>
      <c r="H88" s="6"/>
    </row>
    <row r="89" spans="2:8" ht="15.75" x14ac:dyDescent="0.25">
      <c r="B89" s="6"/>
      <c r="C89" s="6"/>
      <c r="D89" s="6"/>
      <c r="E89" s="6"/>
      <c r="F89" s="6"/>
      <c r="G89" s="6"/>
      <c r="H89" s="6"/>
    </row>
    <row r="90" spans="2:8" ht="15.75" x14ac:dyDescent="0.25">
      <c r="B90" s="6"/>
      <c r="C90" s="6"/>
      <c r="D90" s="6"/>
      <c r="E90" s="6"/>
      <c r="F90" s="6"/>
      <c r="G90" s="6"/>
      <c r="H90" s="6"/>
    </row>
    <row r="91" spans="2:8" ht="15.75" x14ac:dyDescent="0.25">
      <c r="B91" s="6"/>
      <c r="C91" s="6"/>
      <c r="D91" s="6"/>
      <c r="E91" s="6"/>
      <c r="F91" s="6"/>
      <c r="G91" s="6"/>
      <c r="H91" s="6"/>
    </row>
    <row r="92" spans="2:8" ht="15.75" x14ac:dyDescent="0.25">
      <c r="B92" s="6"/>
      <c r="C92" s="6"/>
      <c r="D92" s="6"/>
      <c r="E92" s="6"/>
      <c r="F92" s="6"/>
      <c r="G92" s="6"/>
      <c r="H92" s="6"/>
    </row>
    <row r="93" spans="2:8" ht="19.5" customHeight="1" x14ac:dyDescent="0.25">
      <c r="B93" s="23"/>
      <c r="C93" s="6"/>
      <c r="D93" s="6"/>
      <c r="E93" s="6"/>
      <c r="F93" s="6"/>
      <c r="G93" s="6"/>
      <c r="H93" s="6"/>
    </row>
    <row r="94" spans="2:8" ht="15.75" x14ac:dyDescent="0.25">
      <c r="B94" s="6"/>
      <c r="C94" s="6"/>
      <c r="D94" s="6"/>
      <c r="E94" s="6"/>
      <c r="F94" s="6"/>
      <c r="G94" s="6"/>
      <c r="H94" s="6"/>
    </row>
    <row r="95" spans="2:8" ht="15.75" x14ac:dyDescent="0.25">
      <c r="B95" s="6"/>
      <c r="C95" s="6"/>
      <c r="D95" s="6"/>
      <c r="E95" s="6"/>
      <c r="F95" s="6"/>
      <c r="G95" s="6"/>
      <c r="H95" s="6"/>
    </row>
    <row r="96" spans="2:8" ht="15.75" x14ac:dyDescent="0.25">
      <c r="B96" s="6"/>
      <c r="C96" s="6"/>
      <c r="D96" s="6"/>
      <c r="E96" s="6"/>
      <c r="F96" s="6"/>
      <c r="G96" s="6"/>
      <c r="H96" s="6"/>
    </row>
    <row r="97" spans="2:8" ht="15.75" x14ac:dyDescent="0.25">
      <c r="B97" s="6"/>
      <c r="C97" s="6"/>
      <c r="D97" s="6"/>
      <c r="E97" s="6"/>
      <c r="F97" s="6"/>
      <c r="G97" s="6"/>
      <c r="H97" s="6"/>
    </row>
    <row r="98" spans="2:8" ht="15.75" x14ac:dyDescent="0.25">
      <c r="B98" s="6"/>
      <c r="C98" s="6"/>
      <c r="D98" s="6"/>
      <c r="E98" s="6"/>
      <c r="F98" s="6"/>
      <c r="G98" s="6"/>
      <c r="H98" s="6"/>
    </row>
    <row r="99" spans="2:8" ht="15.75" x14ac:dyDescent="0.25">
      <c r="B99" s="6"/>
      <c r="C99" s="6"/>
      <c r="D99" s="6"/>
      <c r="E99" s="6"/>
      <c r="F99" s="6"/>
      <c r="G99" s="6"/>
      <c r="H99" s="6"/>
    </row>
    <row r="100" spans="2:8" ht="11.65" customHeight="1" x14ac:dyDescent="0.25">
      <c r="B100" s="6"/>
      <c r="C100" s="6"/>
      <c r="D100" s="6"/>
      <c r="E100" s="6"/>
      <c r="F100" s="6"/>
      <c r="G100" s="6"/>
      <c r="H100" s="6"/>
    </row>
  </sheetData>
  <mergeCells count="5">
    <mergeCell ref="B12:G12"/>
    <mergeCell ref="B56:G56"/>
    <mergeCell ref="B3:G3"/>
    <mergeCell ref="B7:G7"/>
    <mergeCell ref="B10:G10"/>
  </mergeCells>
  <phoneticPr fontId="13" type="noConversion"/>
  <pageMargins left="0.25" right="0.25" top="0" bottom="0" header="0" footer="0"/>
  <pageSetup scale="91"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tabSelected="1" workbookViewId="0">
      <selection activeCell="J59" sqref="J59"/>
    </sheetView>
  </sheetViews>
  <sheetFormatPr defaultColWidth="9.140625" defaultRowHeight="11.65" customHeight="1" x14ac:dyDescent="0.25"/>
  <cols>
    <col min="1" max="1" width="3.5703125" style="35" customWidth="1"/>
    <col min="2" max="2" width="35.28515625" style="35" customWidth="1"/>
    <col min="3" max="3" width="11.7109375" style="35" customWidth="1"/>
    <col min="4" max="4" width="12.7109375" style="35" customWidth="1"/>
    <col min="5" max="7" width="11.7109375" style="35" customWidth="1"/>
    <col min="8" max="8" width="5.5703125" style="35" customWidth="1"/>
    <col min="9" max="9" width="3.5703125" style="35" customWidth="1"/>
    <col min="10" max="10" width="27.7109375" style="35" customWidth="1"/>
    <col min="11" max="15" width="11.140625" style="35" customWidth="1"/>
    <col min="16" max="16384" width="9.140625" style="35"/>
  </cols>
  <sheetData>
    <row r="1" spans="1:15" s="8" customFormat="1" ht="18.75" x14ac:dyDescent="0.3">
      <c r="A1" s="20" t="s">
        <v>179</v>
      </c>
    </row>
    <row r="2" spans="1:15" s="8" customFormat="1" ht="10.15" customHeight="1" x14ac:dyDescent="0.25"/>
    <row r="3" spans="1:15" ht="15" customHeight="1" x14ac:dyDescent="0.25">
      <c r="A3" s="45" t="s">
        <v>52</v>
      </c>
      <c r="B3" s="90" t="s">
        <v>189</v>
      </c>
      <c r="C3" s="90"/>
      <c r="D3" s="90"/>
      <c r="E3" s="90"/>
      <c r="F3" s="90"/>
      <c r="G3" s="90"/>
      <c r="H3" s="30"/>
    </row>
    <row r="4" spans="1:15" ht="15" customHeight="1" x14ac:dyDescent="0.25">
      <c r="A4" s="45"/>
      <c r="B4" s="7" t="s">
        <v>207</v>
      </c>
      <c r="C4" s="36"/>
      <c r="D4" s="36"/>
      <c r="E4" s="36"/>
      <c r="F4" s="36"/>
      <c r="G4" s="36"/>
      <c r="H4" s="36"/>
    </row>
    <row r="5" spans="1:15" ht="15" customHeight="1" x14ac:dyDescent="0.25">
      <c r="A5" s="45"/>
      <c r="B5" s="7" t="s">
        <v>193</v>
      </c>
      <c r="C5" s="36"/>
      <c r="D5" s="36"/>
      <c r="E5" s="36"/>
      <c r="F5" s="36"/>
      <c r="G5" s="36"/>
      <c r="H5" s="36"/>
    </row>
    <row r="6" spans="1:15" ht="15" customHeight="1" x14ac:dyDescent="0.25">
      <c r="A6" s="45"/>
      <c r="B6" s="7" t="s">
        <v>194</v>
      </c>
      <c r="C6" s="36"/>
      <c r="D6" s="36"/>
      <c r="E6" s="36"/>
      <c r="F6" s="36"/>
      <c r="G6" s="36"/>
      <c r="H6" s="36"/>
    </row>
    <row r="7" spans="1:15" ht="30" customHeight="1" x14ac:dyDescent="0.25">
      <c r="A7" s="45" t="s">
        <v>53</v>
      </c>
      <c r="B7" s="90" t="s">
        <v>190</v>
      </c>
      <c r="C7" s="90"/>
      <c r="D7" s="90"/>
      <c r="E7" s="90"/>
      <c r="F7" s="90"/>
      <c r="G7" s="90"/>
      <c r="H7" s="30"/>
    </row>
    <row r="8" spans="1:15" ht="15" customHeight="1" x14ac:dyDescent="0.25">
      <c r="A8" s="45"/>
      <c r="B8" s="7" t="s">
        <v>195</v>
      </c>
      <c r="C8" s="36"/>
      <c r="D8" s="36"/>
      <c r="E8" s="36"/>
      <c r="F8" s="36"/>
      <c r="G8" s="36"/>
      <c r="H8" s="36"/>
    </row>
    <row r="9" spans="1:15" ht="15" customHeight="1" x14ac:dyDescent="0.25">
      <c r="A9" s="45"/>
      <c r="B9" s="7" t="s">
        <v>196</v>
      </c>
      <c r="C9" s="36"/>
      <c r="D9" s="36"/>
      <c r="E9" s="36"/>
      <c r="F9" s="36"/>
      <c r="G9" s="36"/>
      <c r="H9" s="36"/>
    </row>
    <row r="10" spans="1:15" ht="15" customHeight="1" x14ac:dyDescent="0.25">
      <c r="A10" s="45" t="s">
        <v>129</v>
      </c>
      <c r="B10" s="90" t="s">
        <v>191</v>
      </c>
      <c r="C10" s="90"/>
      <c r="D10" s="90"/>
      <c r="E10" s="90"/>
      <c r="F10" s="90"/>
      <c r="G10" s="90"/>
      <c r="H10" s="30"/>
    </row>
    <row r="11" spans="1:15" ht="15" customHeight="1" x14ac:dyDescent="0.25">
      <c r="B11" s="36"/>
      <c r="C11" s="36"/>
      <c r="D11" s="36"/>
      <c r="E11" s="36"/>
      <c r="F11" s="36"/>
      <c r="G11" s="36"/>
      <c r="H11" s="36"/>
    </row>
    <row r="12" spans="1:15" ht="15" customHeight="1" x14ac:dyDescent="0.25">
      <c r="B12" s="91" t="s">
        <v>197</v>
      </c>
      <c r="C12" s="91"/>
      <c r="D12" s="91"/>
      <c r="E12" s="91"/>
      <c r="F12" s="91"/>
      <c r="G12" s="91"/>
      <c r="H12" s="36"/>
    </row>
    <row r="13" spans="1:15" ht="15" customHeight="1" x14ac:dyDescent="0.25">
      <c r="B13" s="37" t="s">
        <v>199</v>
      </c>
      <c r="C13" s="37"/>
      <c r="D13" s="37"/>
      <c r="E13" s="37"/>
      <c r="F13" s="38"/>
      <c r="G13" s="38"/>
      <c r="H13" s="36"/>
      <c r="I13" s="34" t="s">
        <v>52</v>
      </c>
      <c r="J13" s="6" t="s">
        <v>130</v>
      </c>
      <c r="K13" s="6"/>
      <c r="L13" s="6"/>
      <c r="M13" s="6"/>
      <c r="N13" s="6"/>
      <c r="O13" s="6"/>
    </row>
    <row r="14" spans="1:15" ht="15" customHeight="1" x14ac:dyDescent="0.25">
      <c r="C14" s="68">
        <v>2005</v>
      </c>
      <c r="D14" s="68">
        <v>2006</v>
      </c>
      <c r="E14" s="68">
        <v>2007</v>
      </c>
      <c r="F14" s="68">
        <v>2008</v>
      </c>
      <c r="G14" s="68">
        <v>2009</v>
      </c>
      <c r="H14" s="36"/>
      <c r="I14" s="6"/>
      <c r="J14" s="6"/>
      <c r="K14" s="68">
        <v>2005</v>
      </c>
      <c r="L14" s="68">
        <v>2006</v>
      </c>
      <c r="M14" s="68">
        <v>2007</v>
      </c>
      <c r="N14" s="68">
        <v>2008</v>
      </c>
      <c r="O14" s="68">
        <v>2009</v>
      </c>
    </row>
    <row r="15" spans="1:15" ht="15" customHeight="1" x14ac:dyDescent="0.25">
      <c r="B15" s="40" t="s">
        <v>127</v>
      </c>
      <c r="C15" s="9"/>
      <c r="D15" s="9"/>
      <c r="E15" s="9"/>
      <c r="F15" s="9"/>
      <c r="G15" s="9"/>
      <c r="H15" s="36"/>
      <c r="I15" s="34"/>
      <c r="J15" s="6" t="s">
        <v>64</v>
      </c>
      <c r="K15" s="27">
        <f>C44/C51</f>
        <v>4.4306899357988971</v>
      </c>
      <c r="L15" s="27">
        <f t="shared" ref="L15:O15" si="0">D44/D51</f>
        <v>9.929309981008652</v>
      </c>
      <c r="M15" s="27">
        <f t="shared" si="0"/>
        <v>5.5510884051532656</v>
      </c>
      <c r="N15" s="33" t="s">
        <v>206</v>
      </c>
      <c r="O15" s="27">
        <f t="shared" si="0"/>
        <v>28.160244360902254</v>
      </c>
    </row>
    <row r="16" spans="1:15" ht="15" customHeight="1" x14ac:dyDescent="0.25">
      <c r="B16" s="35" t="s">
        <v>126</v>
      </c>
      <c r="C16" s="41">
        <v>5966</v>
      </c>
      <c r="D16" s="41">
        <v>6386</v>
      </c>
      <c r="E16" s="41">
        <v>9308</v>
      </c>
      <c r="F16" s="41">
        <v>3279</v>
      </c>
      <c r="G16" s="41">
        <v>11223</v>
      </c>
      <c r="H16" s="36"/>
      <c r="I16" s="34"/>
      <c r="J16" s="6" t="s">
        <v>63</v>
      </c>
      <c r="K16" s="27">
        <f>(C69+C66)/C66</f>
        <v>4.9537166900420759</v>
      </c>
      <c r="L16" s="27">
        <f t="shared" ref="L16:O16" si="1">(D69+D66)/D66</f>
        <v>5.8614916286149166</v>
      </c>
      <c r="M16" s="27">
        <f t="shared" si="1"/>
        <v>11.0625</v>
      </c>
      <c r="N16" s="27">
        <f t="shared" si="1"/>
        <v>8.6240458015267176</v>
      </c>
      <c r="O16" s="27">
        <f t="shared" si="1"/>
        <v>3.8658940397350992</v>
      </c>
    </row>
    <row r="17" spans="2:15" ht="15" customHeight="1" x14ac:dyDescent="0.25">
      <c r="B17" s="35" t="s">
        <v>125</v>
      </c>
      <c r="C17" s="41">
        <v>5613</v>
      </c>
      <c r="D17" s="41">
        <v>5655</v>
      </c>
      <c r="E17" s="41">
        <v>6068</v>
      </c>
      <c r="F17" s="41">
        <v>6027</v>
      </c>
      <c r="G17" s="41">
        <v>6153</v>
      </c>
      <c r="H17" s="36"/>
      <c r="I17" s="34"/>
      <c r="J17" s="6" t="s">
        <v>181</v>
      </c>
      <c r="K17" s="27"/>
      <c r="L17" s="27">
        <f>(D69+D66)/(D66+C33/(1-(D70/D69)))</f>
        <v>1.6190762430703367</v>
      </c>
      <c r="M17" s="27">
        <f t="shared" ref="M17:O17" si="2">(E69+E66)/(E66+D33/(1-(E70/E69)))</f>
        <v>2.5003254789065301</v>
      </c>
      <c r="N17" s="27">
        <f t="shared" si="2"/>
        <v>2.7043369322232862</v>
      </c>
      <c r="O17" s="27">
        <f t="shared" si="2"/>
        <v>1.7554907923635747</v>
      </c>
    </row>
    <row r="18" spans="2:15" ht="15" customHeight="1" x14ac:dyDescent="0.25">
      <c r="B18" s="35" t="s">
        <v>1</v>
      </c>
      <c r="C18" s="41">
        <v>7940</v>
      </c>
      <c r="D18" s="41">
        <v>8105</v>
      </c>
      <c r="E18" s="41">
        <v>9563</v>
      </c>
      <c r="F18" s="41">
        <v>15612</v>
      </c>
      <c r="G18" s="41">
        <v>16933</v>
      </c>
      <c r="H18" s="36"/>
      <c r="I18" s="6"/>
      <c r="J18" s="28"/>
      <c r="K18" s="27"/>
      <c r="L18" s="27"/>
      <c r="M18" s="27"/>
      <c r="N18" s="27"/>
      <c r="O18" s="29"/>
    </row>
    <row r="19" spans="2:15" ht="15" customHeight="1" x14ac:dyDescent="0.25">
      <c r="B19" s="35" t="s">
        <v>123</v>
      </c>
      <c r="C19" s="42">
        <v>2449</v>
      </c>
      <c r="D19" s="42">
        <v>2837</v>
      </c>
      <c r="E19" s="42">
        <v>2341</v>
      </c>
      <c r="F19" s="42">
        <v>1046</v>
      </c>
      <c r="G19" s="42">
        <v>966</v>
      </c>
      <c r="H19" s="36"/>
      <c r="I19" s="34" t="s">
        <v>53</v>
      </c>
      <c r="J19" s="6" t="s">
        <v>185</v>
      </c>
      <c r="K19" s="6"/>
      <c r="L19" s="6"/>
      <c r="M19" s="6"/>
      <c r="N19" s="6"/>
      <c r="O19" s="6"/>
    </row>
    <row r="20" spans="2:15" ht="15" customHeight="1" x14ac:dyDescent="0.25">
      <c r="B20" s="35" t="s">
        <v>122</v>
      </c>
      <c r="C20" s="41">
        <f>SUM(C16:C19)</f>
        <v>21968</v>
      </c>
      <c r="D20" s="41">
        <f>SUM(D16:D19)</f>
        <v>22983</v>
      </c>
      <c r="E20" s="41">
        <f>SUM(E16:E19)</f>
        <v>27280</v>
      </c>
      <c r="F20" s="41">
        <f>SUM(F16:F19)</f>
        <v>25964</v>
      </c>
      <c r="G20" s="41">
        <f>SUM(G16:G19)</f>
        <v>35275</v>
      </c>
      <c r="H20" s="38"/>
      <c r="I20" s="34"/>
      <c r="J20" s="23"/>
      <c r="K20" s="68">
        <v>2005</v>
      </c>
      <c r="L20" s="68">
        <v>2006</v>
      </c>
      <c r="M20" s="68">
        <v>2007</v>
      </c>
      <c r="N20" s="68">
        <v>2008</v>
      </c>
      <c r="O20" s="68">
        <v>2009</v>
      </c>
    </row>
    <row r="21" spans="2:15" ht="15" customHeight="1" x14ac:dyDescent="0.25">
      <c r="C21" s="41"/>
      <c r="D21" s="41"/>
      <c r="E21" s="41"/>
      <c r="F21" s="41"/>
      <c r="G21" s="41"/>
      <c r="I21" s="6"/>
      <c r="J21" s="6" t="s">
        <v>180</v>
      </c>
      <c r="K21" s="26">
        <f>1-1/K16</f>
        <v>0.79813137032842585</v>
      </c>
      <c r="L21" s="26">
        <f>1-1/L16</f>
        <v>0.82939496234744226</v>
      </c>
      <c r="M21" s="26">
        <f>1-1/M16</f>
        <v>0.90960451977401124</v>
      </c>
      <c r="N21" s="26">
        <f>1-1/N16</f>
        <v>0.88404514273069268</v>
      </c>
      <c r="O21" s="26">
        <f>1-1/O16</f>
        <v>0.74132762312633838</v>
      </c>
    </row>
    <row r="22" spans="2:15" ht="15" customHeight="1" x14ac:dyDescent="0.25">
      <c r="B22" s="35" t="s">
        <v>121</v>
      </c>
      <c r="C22" s="41">
        <v>19692</v>
      </c>
      <c r="D22" s="41">
        <v>19310</v>
      </c>
      <c r="E22" s="41">
        <v>20180</v>
      </c>
      <c r="F22" s="41">
        <v>21042</v>
      </c>
      <c r="G22" s="41">
        <v>21579</v>
      </c>
      <c r="I22" s="6"/>
      <c r="J22" s="6" t="s">
        <v>183</v>
      </c>
      <c r="K22" s="26"/>
      <c r="L22" s="26">
        <f>1-1/L17</f>
        <v>0.38236386070142747</v>
      </c>
      <c r="M22" s="26">
        <f>1-1/M17</f>
        <v>0.60005206984599013</v>
      </c>
      <c r="N22" s="26">
        <f>1-1/N17</f>
        <v>0.63022359082383961</v>
      </c>
      <c r="O22" s="26">
        <f>1-1/O17</f>
        <v>0.4303587325265259</v>
      </c>
    </row>
    <row r="23" spans="2:15" ht="15" customHeight="1" x14ac:dyDescent="0.25">
      <c r="B23" s="35" t="s">
        <v>120</v>
      </c>
      <c r="C23" s="42">
        <v>11272</v>
      </c>
      <c r="D23" s="42">
        <v>11635</v>
      </c>
      <c r="E23" s="42">
        <v>11915</v>
      </c>
      <c r="F23" s="42">
        <v>12280</v>
      </c>
      <c r="G23" s="42">
        <v>12795</v>
      </c>
      <c r="I23" s="6"/>
      <c r="J23" s="6"/>
      <c r="K23" s="6"/>
      <c r="L23" s="6"/>
      <c r="M23" s="6"/>
      <c r="N23" s="6"/>
      <c r="O23" s="6"/>
    </row>
    <row r="24" spans="2:15" ht="15" customHeight="1" x14ac:dyDescent="0.25">
      <c r="B24" s="35" t="s">
        <v>119</v>
      </c>
      <c r="C24" s="41">
        <f>C22-C23</f>
        <v>8420</v>
      </c>
      <c r="D24" s="41">
        <f>D22-D23</f>
        <v>7675</v>
      </c>
      <c r="E24" s="41">
        <f>E22-E23</f>
        <v>8265</v>
      </c>
      <c r="F24" s="41">
        <f>F22-F23</f>
        <v>8762</v>
      </c>
      <c r="G24" s="41">
        <f>G22-G23</f>
        <v>8784</v>
      </c>
      <c r="I24" s="6"/>
      <c r="J24" s="90" t="s">
        <v>182</v>
      </c>
      <c r="K24" s="90"/>
      <c r="L24" s="90"/>
      <c r="M24" s="90"/>
      <c r="N24" s="90"/>
      <c r="O24" s="90"/>
    </row>
    <row r="25" spans="2:15" ht="15" customHeight="1" x14ac:dyDescent="0.25">
      <c r="B25" s="35" t="s">
        <v>136</v>
      </c>
      <c r="C25" s="41">
        <v>84</v>
      </c>
      <c r="D25" s="41">
        <v>964</v>
      </c>
      <c r="E25" s="41">
        <v>1085</v>
      </c>
      <c r="F25" s="41">
        <v>942</v>
      </c>
      <c r="G25" s="41">
        <v>974</v>
      </c>
      <c r="H25" s="9"/>
      <c r="J25" s="92"/>
      <c r="K25" s="92"/>
      <c r="L25" s="92"/>
      <c r="M25" s="92"/>
      <c r="N25" s="92"/>
      <c r="O25" s="92"/>
    </row>
    <row r="26" spans="2:15" ht="15" customHeight="1" x14ac:dyDescent="0.25">
      <c r="B26" s="35" t="s">
        <v>135</v>
      </c>
      <c r="C26" s="41">
        <v>12407</v>
      </c>
      <c r="D26" s="41">
        <v>11641</v>
      </c>
      <c r="E26" s="41">
        <v>9803</v>
      </c>
      <c r="F26" s="41">
        <v>6243</v>
      </c>
      <c r="G26" s="41">
        <v>5522</v>
      </c>
      <c r="H26" s="9"/>
      <c r="J26" s="90" t="s">
        <v>184</v>
      </c>
      <c r="K26" s="90"/>
      <c r="L26" s="90"/>
      <c r="M26" s="90"/>
      <c r="N26" s="90"/>
      <c r="O26" s="90"/>
    </row>
    <row r="27" spans="2:15" ht="15" customHeight="1" x14ac:dyDescent="0.25">
      <c r="B27" s="35" t="s">
        <v>134</v>
      </c>
      <c r="C27" s="41">
        <v>2799</v>
      </c>
      <c r="D27" s="41">
        <v>4745</v>
      </c>
      <c r="E27" s="41">
        <v>5174</v>
      </c>
      <c r="F27" s="41">
        <v>6332</v>
      </c>
      <c r="G27" s="41">
        <v>7196</v>
      </c>
      <c r="J27" s="92"/>
      <c r="K27" s="92"/>
      <c r="L27" s="92"/>
      <c r="M27" s="92"/>
      <c r="N27" s="92"/>
      <c r="O27" s="92"/>
    </row>
    <row r="28" spans="2:15" ht="15" customHeight="1" x14ac:dyDescent="0.25">
      <c r="B28" s="35" t="s">
        <v>133</v>
      </c>
      <c r="C28" s="41">
        <v>13251</v>
      </c>
      <c r="D28" s="41">
        <v>0</v>
      </c>
      <c r="E28" s="41">
        <v>0</v>
      </c>
      <c r="F28" s="41">
        <v>0</v>
      </c>
      <c r="G28" s="41">
        <v>0</v>
      </c>
    </row>
    <row r="29" spans="2:15" ht="15" customHeight="1" x14ac:dyDescent="0.25">
      <c r="B29" s="35" t="s">
        <v>117</v>
      </c>
      <c r="C29" s="42">
        <v>1129</v>
      </c>
      <c r="D29" s="42">
        <v>3786</v>
      </c>
      <c r="E29" s="42">
        <v>7379</v>
      </c>
      <c r="F29" s="42">
        <v>5536</v>
      </c>
      <c r="G29" s="42">
        <v>4302</v>
      </c>
      <c r="I29" s="34" t="s">
        <v>129</v>
      </c>
      <c r="J29" s="6" t="s">
        <v>128</v>
      </c>
      <c r="K29" s="6"/>
      <c r="L29" s="6"/>
      <c r="M29" s="6"/>
      <c r="N29" s="6"/>
      <c r="O29" s="6"/>
    </row>
    <row r="30" spans="2:15" ht="15" customHeight="1" x14ac:dyDescent="0.25">
      <c r="B30" s="40" t="s">
        <v>116</v>
      </c>
      <c r="C30" s="41">
        <f>C20+SUM(C24:C29)</f>
        <v>60058</v>
      </c>
      <c r="D30" s="41">
        <f>D20+SUM(D24:D29)</f>
        <v>51794</v>
      </c>
      <c r="E30" s="41">
        <f>E20+SUM(E24:E29)</f>
        <v>58986</v>
      </c>
      <c r="F30" s="41">
        <f>F20+SUM(F24:F29)</f>
        <v>53779</v>
      </c>
      <c r="G30" s="41">
        <f>G20+SUM(G24:G29)</f>
        <v>62053</v>
      </c>
      <c r="I30" s="6"/>
      <c r="J30" s="90" t="s">
        <v>208</v>
      </c>
      <c r="K30" s="90"/>
      <c r="L30" s="90"/>
      <c r="M30" s="90"/>
      <c r="N30" s="90"/>
      <c r="O30" s="90"/>
    </row>
    <row r="31" spans="2:15" ht="15" customHeight="1" x14ac:dyDescent="0.25">
      <c r="B31" s="40"/>
      <c r="C31" s="41"/>
      <c r="D31" s="41"/>
      <c r="E31" s="41"/>
      <c r="F31" s="41"/>
      <c r="G31" s="41"/>
      <c r="J31" s="92"/>
      <c r="K31" s="92"/>
      <c r="L31" s="92"/>
      <c r="M31" s="92"/>
      <c r="N31" s="92"/>
      <c r="O31" s="92"/>
    </row>
    <row r="32" spans="2:15" ht="15" customHeight="1" x14ac:dyDescent="0.25">
      <c r="B32" s="40" t="s">
        <v>115</v>
      </c>
      <c r="C32" s="41"/>
      <c r="D32" s="41"/>
      <c r="E32" s="41"/>
      <c r="F32" s="41"/>
      <c r="G32" s="41"/>
      <c r="J32" s="92"/>
      <c r="K32" s="92"/>
      <c r="L32" s="92"/>
      <c r="M32" s="92"/>
      <c r="N32" s="92"/>
      <c r="O32" s="92"/>
    </row>
    <row r="33" spans="2:15" ht="15" customHeight="1" x14ac:dyDescent="0.25">
      <c r="B33" s="35" t="s">
        <v>114</v>
      </c>
      <c r="C33" s="41">
        <v>1189</v>
      </c>
      <c r="D33" s="41">
        <v>1381</v>
      </c>
      <c r="E33" s="41">
        <v>762</v>
      </c>
      <c r="F33" s="41">
        <v>560</v>
      </c>
      <c r="G33" s="41">
        <v>707</v>
      </c>
      <c r="J33" s="92"/>
      <c r="K33" s="92"/>
      <c r="L33" s="92"/>
      <c r="M33" s="92"/>
      <c r="N33" s="92"/>
      <c r="O33" s="92"/>
    </row>
    <row r="34" spans="2:15" ht="15" customHeight="1" x14ac:dyDescent="0.25">
      <c r="B34" s="35" t="s">
        <v>113</v>
      </c>
      <c r="C34" s="41">
        <v>5124</v>
      </c>
      <c r="D34" s="41">
        <v>5643</v>
      </c>
      <c r="E34" s="41">
        <v>5714</v>
      </c>
      <c r="F34" s="41">
        <v>5871</v>
      </c>
      <c r="G34" s="41">
        <v>7096</v>
      </c>
      <c r="J34" s="92"/>
      <c r="K34" s="92"/>
      <c r="L34" s="92"/>
      <c r="M34" s="92"/>
      <c r="N34" s="92"/>
      <c r="O34" s="92"/>
    </row>
    <row r="35" spans="2:15" ht="15" customHeight="1" x14ac:dyDescent="0.25">
      <c r="B35" s="35" t="s">
        <v>112</v>
      </c>
      <c r="C35" s="41">
        <v>556</v>
      </c>
      <c r="D35" s="41">
        <v>670</v>
      </c>
      <c r="E35" s="41">
        <v>253</v>
      </c>
      <c r="F35" s="41">
        <v>41</v>
      </c>
      <c r="G35" s="41">
        <v>182</v>
      </c>
      <c r="I35" s="6"/>
    </row>
    <row r="36" spans="2:15" ht="15" customHeight="1" x14ac:dyDescent="0.25">
      <c r="B36" s="35" t="s">
        <v>111</v>
      </c>
      <c r="C36" s="41">
        <v>6590</v>
      </c>
      <c r="D36" s="41">
        <v>6106</v>
      </c>
      <c r="E36" s="41">
        <v>6637</v>
      </c>
      <c r="F36" s="41">
        <v>6169</v>
      </c>
      <c r="G36" s="41">
        <v>12822</v>
      </c>
      <c r="I36" s="6"/>
      <c r="J36" s="6"/>
      <c r="K36" s="6"/>
      <c r="L36" s="6"/>
      <c r="M36" s="6"/>
      <c r="N36" s="6"/>
      <c r="O36" s="6"/>
    </row>
    <row r="37" spans="2:15" ht="15" customHeight="1" x14ac:dyDescent="0.25">
      <c r="B37" s="35" t="s">
        <v>110</v>
      </c>
      <c r="C37" s="42">
        <v>14729</v>
      </c>
      <c r="D37" s="42">
        <v>15901</v>
      </c>
      <c r="E37" s="42">
        <v>18172</v>
      </c>
      <c r="F37" s="42">
        <v>18284</v>
      </c>
      <c r="G37" s="42">
        <v>12076</v>
      </c>
    </row>
    <row r="38" spans="2:15" ht="15" customHeight="1" x14ac:dyDescent="0.25">
      <c r="B38" s="35" t="s">
        <v>109</v>
      </c>
      <c r="C38" s="41">
        <f>SUM(C33:C37)</f>
        <v>28188</v>
      </c>
      <c r="D38" s="41">
        <f>SUM(D33:D37)</f>
        <v>29701</v>
      </c>
      <c r="E38" s="41">
        <f>SUM(E33:E37)</f>
        <v>31538</v>
      </c>
      <c r="F38" s="41">
        <f>SUM(F33:F37)</f>
        <v>30925</v>
      </c>
      <c r="G38" s="41">
        <f>SUM(G33:G37)</f>
        <v>32883</v>
      </c>
    </row>
    <row r="39" spans="2:15" ht="15" customHeight="1" x14ac:dyDescent="0.25">
      <c r="C39" s="41"/>
      <c r="D39" s="41"/>
      <c r="E39" s="41"/>
      <c r="F39" s="41"/>
      <c r="G39" s="41"/>
    </row>
    <row r="40" spans="2:15" ht="15" customHeight="1" x14ac:dyDescent="0.25">
      <c r="B40" s="35" t="s">
        <v>108</v>
      </c>
      <c r="C40" s="41">
        <v>9538</v>
      </c>
      <c r="D40" s="41">
        <v>8157</v>
      </c>
      <c r="E40" s="41">
        <v>7455</v>
      </c>
      <c r="F40" s="41">
        <v>6952</v>
      </c>
      <c r="G40" s="41">
        <v>12217</v>
      </c>
    </row>
    <row r="41" spans="2:15" ht="15" customHeight="1" x14ac:dyDescent="0.25">
      <c r="B41" s="35" t="s">
        <v>107</v>
      </c>
      <c r="C41" s="41">
        <v>2067</v>
      </c>
      <c r="D41" s="41">
        <v>0</v>
      </c>
      <c r="E41" s="41">
        <v>1190</v>
      </c>
      <c r="F41" s="41">
        <v>0</v>
      </c>
      <c r="G41" s="41">
        <v>0</v>
      </c>
    </row>
    <row r="42" spans="2:15" ht="15" customHeight="1" x14ac:dyDescent="0.25">
      <c r="B42" s="35" t="s">
        <v>132</v>
      </c>
      <c r="C42" s="41"/>
      <c r="D42" s="41"/>
      <c r="E42" s="41"/>
      <c r="F42" s="41"/>
      <c r="G42" s="41">
        <v>97</v>
      </c>
    </row>
    <row r="43" spans="2:15" ht="15" customHeight="1" x14ac:dyDescent="0.25">
      <c r="B43" s="35" t="s">
        <v>106</v>
      </c>
      <c r="C43" s="42">
        <v>9206</v>
      </c>
      <c r="D43" s="42">
        <v>9197</v>
      </c>
      <c r="E43" s="42">
        <v>9799</v>
      </c>
      <c r="F43" s="42">
        <v>17196</v>
      </c>
      <c r="G43" s="42">
        <v>14728</v>
      </c>
    </row>
    <row r="44" spans="2:15" ht="15" customHeight="1" x14ac:dyDescent="0.25">
      <c r="B44" s="40" t="s">
        <v>105</v>
      </c>
      <c r="C44" s="41">
        <f>C38+SUM(C40:C43)</f>
        <v>48999</v>
      </c>
      <c r="D44" s="41">
        <f>D38+SUM(D40:D43)</f>
        <v>47055</v>
      </c>
      <c r="E44" s="41">
        <f>E38+SUM(E40:E43)</f>
        <v>49982</v>
      </c>
      <c r="F44" s="41">
        <f>F38+SUM(F40:F43)</f>
        <v>55073</v>
      </c>
      <c r="G44" s="41">
        <f>G38+SUM(G40:G43)</f>
        <v>59925</v>
      </c>
    </row>
    <row r="45" spans="2:15" ht="15" customHeight="1" x14ac:dyDescent="0.25">
      <c r="C45" s="41"/>
      <c r="D45" s="41"/>
      <c r="E45" s="41"/>
      <c r="F45" s="41"/>
      <c r="G45" s="41"/>
    </row>
    <row r="46" spans="2:15" ht="15" customHeight="1" x14ac:dyDescent="0.25">
      <c r="B46" s="40" t="s">
        <v>104</v>
      </c>
      <c r="C46" s="41"/>
      <c r="D46" s="41"/>
      <c r="E46" s="41"/>
      <c r="F46" s="41"/>
      <c r="G46" s="41"/>
    </row>
    <row r="47" spans="2:15" ht="15" customHeight="1" x14ac:dyDescent="0.25">
      <c r="B47" s="35" t="s">
        <v>11</v>
      </c>
      <c r="C47" s="41">
        <v>5061</v>
      </c>
      <c r="D47" s="41">
        <v>5061</v>
      </c>
      <c r="E47" s="41">
        <v>5061</v>
      </c>
      <c r="F47" s="41">
        <v>5061</v>
      </c>
      <c r="G47" s="41">
        <v>5061</v>
      </c>
      <c r="H47" s="56"/>
      <c r="I47" s="56"/>
      <c r="J47" s="56"/>
      <c r="K47" s="56"/>
      <c r="L47" s="56"/>
      <c r="M47" s="56"/>
    </row>
    <row r="48" spans="2:15" ht="15" customHeight="1" x14ac:dyDescent="0.25">
      <c r="B48" s="35" t="s">
        <v>103</v>
      </c>
      <c r="C48" s="41">
        <v>4371</v>
      </c>
      <c r="D48" s="41">
        <v>4655</v>
      </c>
      <c r="E48" s="41">
        <v>4757</v>
      </c>
      <c r="F48" s="41">
        <v>3456</v>
      </c>
      <c r="G48" s="41">
        <v>3724</v>
      </c>
    </row>
    <row r="49" spans="2:7" ht="15" customHeight="1" x14ac:dyDescent="0.25">
      <c r="B49" s="35" t="s">
        <v>12</v>
      </c>
      <c r="C49" s="41">
        <v>15498</v>
      </c>
      <c r="D49" s="41">
        <v>10236</v>
      </c>
      <c r="E49" s="41">
        <v>16780</v>
      </c>
      <c r="F49" s="41">
        <v>9150</v>
      </c>
      <c r="G49" s="41">
        <v>10869</v>
      </c>
    </row>
    <row r="50" spans="2:7" ht="15" customHeight="1" x14ac:dyDescent="0.25">
      <c r="B50" s="35" t="s">
        <v>102</v>
      </c>
      <c r="C50" s="42">
        <v>13871</v>
      </c>
      <c r="D50" s="42">
        <v>15213</v>
      </c>
      <c r="E50" s="42">
        <v>17594</v>
      </c>
      <c r="F50" s="42">
        <v>18961</v>
      </c>
      <c r="G50" s="42">
        <v>17526</v>
      </c>
    </row>
    <row r="51" spans="2:7" ht="15" customHeight="1" x14ac:dyDescent="0.25">
      <c r="B51" s="40" t="s">
        <v>101</v>
      </c>
      <c r="C51" s="43">
        <f>SUM(C47:C49)-C50</f>
        <v>11059</v>
      </c>
      <c r="D51" s="43">
        <f>SUM(D47:D49)-D50</f>
        <v>4739</v>
      </c>
      <c r="E51" s="43">
        <f>SUM(E47:E49)-E50</f>
        <v>9004</v>
      </c>
      <c r="F51" s="54">
        <f>SUM(F47:F49)-F50</f>
        <v>-1294</v>
      </c>
      <c r="G51" s="43">
        <f>SUM(G47:G49)-G50</f>
        <v>2128</v>
      </c>
    </row>
    <row r="52" spans="2:7" ht="15" customHeight="1" x14ac:dyDescent="0.25">
      <c r="B52" s="40" t="s">
        <v>100</v>
      </c>
      <c r="C52" s="41">
        <f>C44+C51</f>
        <v>60058</v>
      </c>
      <c r="D52" s="41">
        <f>D44+D51</f>
        <v>51794</v>
      </c>
      <c r="E52" s="41">
        <f>E44+E51</f>
        <v>58986</v>
      </c>
      <c r="F52" s="41">
        <f>F44+F51</f>
        <v>53779</v>
      </c>
      <c r="G52" s="41">
        <f>G44+G51</f>
        <v>62053</v>
      </c>
    </row>
    <row r="53" spans="2:7" ht="15" customHeight="1" x14ac:dyDescent="0.25">
      <c r="B53" s="40"/>
      <c r="C53" s="44"/>
      <c r="D53" s="44"/>
      <c r="E53" s="44"/>
      <c r="F53" s="44"/>
      <c r="G53" s="44"/>
    </row>
    <row r="54" spans="2:7" ht="15" customHeight="1" x14ac:dyDescent="0.25">
      <c r="B54" s="35" t="s">
        <v>99</v>
      </c>
      <c r="C54" s="44">
        <v>760.577</v>
      </c>
      <c r="D54" s="44">
        <v>757.83600000000001</v>
      </c>
      <c r="E54" s="44">
        <v>736.68100000000004</v>
      </c>
      <c r="F54" s="44">
        <v>698.13800000000003</v>
      </c>
      <c r="G54" s="44">
        <v>726.29100000000005</v>
      </c>
    </row>
    <row r="55" spans="2:7" ht="15" customHeight="1" x14ac:dyDescent="0.25"/>
    <row r="56" spans="2:7" ht="15" customHeight="1" x14ac:dyDescent="0.25">
      <c r="B56" s="91" t="s">
        <v>200</v>
      </c>
      <c r="C56" s="91"/>
      <c r="D56" s="91"/>
      <c r="E56" s="91"/>
      <c r="F56" s="91"/>
      <c r="G56" s="91"/>
    </row>
    <row r="57" spans="2:7" ht="15" customHeight="1" x14ac:dyDescent="0.25">
      <c r="C57" s="68">
        <v>2005</v>
      </c>
      <c r="D57" s="68">
        <v>2006</v>
      </c>
      <c r="E57" s="68">
        <v>2007</v>
      </c>
      <c r="F57" s="68">
        <v>2008</v>
      </c>
      <c r="G57" s="68">
        <v>2009</v>
      </c>
    </row>
    <row r="58" spans="2:7" ht="15" customHeight="1" x14ac:dyDescent="0.25">
      <c r="B58" s="35" t="s">
        <v>49</v>
      </c>
      <c r="C58" s="41">
        <v>54845</v>
      </c>
      <c r="D58" s="41">
        <v>61530</v>
      </c>
      <c r="E58" s="41">
        <v>66387</v>
      </c>
      <c r="F58" s="41">
        <v>60909</v>
      </c>
      <c r="G58" s="41">
        <v>68281</v>
      </c>
    </row>
    <row r="59" spans="2:7" ht="15" customHeight="1" x14ac:dyDescent="0.25">
      <c r="B59" s="35" t="s">
        <v>98</v>
      </c>
      <c r="C59" s="42">
        <v>44757</v>
      </c>
      <c r="D59" s="42">
        <v>48926</v>
      </c>
      <c r="E59" s="42">
        <v>51977</v>
      </c>
      <c r="F59" s="42">
        <v>48950</v>
      </c>
      <c r="G59" s="42">
        <v>55092</v>
      </c>
    </row>
    <row r="60" spans="2:7" ht="15" customHeight="1" x14ac:dyDescent="0.25">
      <c r="B60" s="35" t="s">
        <v>97</v>
      </c>
      <c r="C60" s="41">
        <f>C58-C59</f>
        <v>10088</v>
      </c>
      <c r="D60" s="41">
        <f>D58-D59</f>
        <v>12604</v>
      </c>
      <c r="E60" s="41">
        <f>E58-E59</f>
        <v>14410</v>
      </c>
      <c r="F60" s="41">
        <f>F58-F59</f>
        <v>11959</v>
      </c>
      <c r="G60" s="41">
        <f>G58-G59</f>
        <v>13189</v>
      </c>
    </row>
    <row r="61" spans="2:7" ht="15" customHeight="1" x14ac:dyDescent="0.25">
      <c r="B61" s="35" t="s">
        <v>96</v>
      </c>
      <c r="C61" s="42">
        <v>6433</v>
      </c>
      <c r="D61" s="42">
        <v>7428</v>
      </c>
      <c r="E61" s="42">
        <v>7381</v>
      </c>
      <c r="F61" s="42">
        <v>6852</v>
      </c>
      <c r="G61" s="42">
        <v>9870</v>
      </c>
    </row>
    <row r="62" spans="2:7" ht="15" customHeight="1" x14ac:dyDescent="0.25">
      <c r="B62" s="35" t="s">
        <v>95</v>
      </c>
      <c r="C62" s="41">
        <f>C60-C61</f>
        <v>3655</v>
      </c>
      <c r="D62" s="41">
        <f>D60-D61</f>
        <v>5176</v>
      </c>
      <c r="E62" s="41">
        <f>E60-E61</f>
        <v>7029</v>
      </c>
      <c r="F62" s="41">
        <f>F60-F61</f>
        <v>5107</v>
      </c>
      <c r="G62" s="41">
        <f>G60-G61</f>
        <v>3319</v>
      </c>
    </row>
    <row r="63" spans="2:7" ht="15" customHeight="1" x14ac:dyDescent="0.25">
      <c r="B63" s="35" t="s">
        <v>141</v>
      </c>
      <c r="C63" s="42">
        <v>1092</v>
      </c>
      <c r="D63" s="42">
        <v>1158</v>
      </c>
      <c r="E63" s="42">
        <v>1130</v>
      </c>
      <c r="F63" s="42">
        <v>1179</v>
      </c>
      <c r="G63" s="42">
        <v>1273</v>
      </c>
    </row>
    <row r="64" spans="2:7" ht="15" customHeight="1" x14ac:dyDescent="0.25">
      <c r="B64" s="35" t="s">
        <v>94</v>
      </c>
      <c r="C64" s="41">
        <f>C62-C63</f>
        <v>2563</v>
      </c>
      <c r="D64" s="41">
        <f>D62-D63</f>
        <v>4018</v>
      </c>
      <c r="E64" s="41">
        <f>E62-E63</f>
        <v>5899</v>
      </c>
      <c r="F64" s="41">
        <f>F62-F63</f>
        <v>3928</v>
      </c>
      <c r="G64" s="41">
        <f>G62-G63</f>
        <v>2046</v>
      </c>
    </row>
    <row r="65" spans="2:8" ht="15" customHeight="1" x14ac:dyDescent="0.25">
      <c r="C65" s="41"/>
      <c r="D65" s="41"/>
      <c r="E65" s="41"/>
      <c r="F65" s="41"/>
      <c r="G65" s="41"/>
    </row>
    <row r="66" spans="2:8" ht="15" customHeight="1" x14ac:dyDescent="0.25">
      <c r="B66" s="35" t="s">
        <v>93</v>
      </c>
      <c r="C66" s="41">
        <v>713</v>
      </c>
      <c r="D66" s="41">
        <v>657</v>
      </c>
      <c r="E66" s="41">
        <v>608</v>
      </c>
      <c r="F66" s="41">
        <v>524</v>
      </c>
      <c r="G66" s="41">
        <v>604</v>
      </c>
    </row>
    <row r="67" spans="2:8" ht="15" customHeight="1" x14ac:dyDescent="0.25">
      <c r="B67" s="35" t="s">
        <v>92</v>
      </c>
      <c r="C67" s="41">
        <v>391</v>
      </c>
      <c r="D67" s="41">
        <v>709</v>
      </c>
      <c r="E67" s="41">
        <v>827</v>
      </c>
      <c r="F67" s="41">
        <v>591</v>
      </c>
      <c r="G67" s="41">
        <v>289</v>
      </c>
    </row>
    <row r="68" spans="2:8" ht="15" customHeight="1" x14ac:dyDescent="0.25">
      <c r="B68" s="35" t="s">
        <v>91</v>
      </c>
      <c r="C68" s="42">
        <v>578</v>
      </c>
      <c r="D68" s="54">
        <v>-876</v>
      </c>
      <c r="E68" s="42"/>
      <c r="F68" s="42"/>
      <c r="G68" s="42"/>
    </row>
    <row r="69" spans="2:8" ht="15" customHeight="1" x14ac:dyDescent="0.25">
      <c r="B69" s="35" t="s">
        <v>90</v>
      </c>
      <c r="C69" s="41">
        <f>C64-C66+C67+C68</f>
        <v>2819</v>
      </c>
      <c r="D69" s="41">
        <f>D64-D66+D67+D68</f>
        <v>3194</v>
      </c>
      <c r="E69" s="41">
        <f>E64-E66+E67+E68</f>
        <v>6118</v>
      </c>
      <c r="F69" s="41">
        <f>F64-F66+F67+F68</f>
        <v>3995</v>
      </c>
      <c r="G69" s="41">
        <f>G64-G66+G67+G68</f>
        <v>1731</v>
      </c>
    </row>
    <row r="70" spans="2:8" ht="15" customHeight="1" x14ac:dyDescent="0.25">
      <c r="B70" s="35" t="s">
        <v>89</v>
      </c>
      <c r="C70" s="42">
        <v>257</v>
      </c>
      <c r="D70" s="42">
        <v>988</v>
      </c>
      <c r="E70" s="42">
        <v>2060</v>
      </c>
      <c r="F70" s="42">
        <v>1341</v>
      </c>
      <c r="G70" s="42">
        <v>396</v>
      </c>
    </row>
    <row r="71" spans="2:8" ht="15" customHeight="1" x14ac:dyDescent="0.25">
      <c r="B71" s="35" t="s">
        <v>88</v>
      </c>
      <c r="C71" s="41"/>
      <c r="D71" s="41"/>
      <c r="E71" s="41"/>
      <c r="F71" s="41"/>
      <c r="G71" s="41"/>
    </row>
    <row r="72" spans="2:8" ht="15" customHeight="1" x14ac:dyDescent="0.25">
      <c r="B72" s="35" t="s">
        <v>87</v>
      </c>
      <c r="C72" s="41">
        <f>C69-C70</f>
        <v>2562</v>
      </c>
      <c r="D72" s="41">
        <f>D69-D70</f>
        <v>2206</v>
      </c>
      <c r="E72" s="41">
        <f>E69-E70</f>
        <v>4058</v>
      </c>
      <c r="F72" s="41">
        <f>F69-F70</f>
        <v>2654</v>
      </c>
      <c r="G72" s="41">
        <f>G69-G70</f>
        <v>1335</v>
      </c>
    </row>
    <row r="73" spans="2:8" ht="15" customHeight="1" x14ac:dyDescent="0.25">
      <c r="B73" s="35" t="s">
        <v>131</v>
      </c>
      <c r="C73" s="54">
        <v>-7</v>
      </c>
      <c r="D73" s="42">
        <v>9</v>
      </c>
      <c r="E73" s="42">
        <v>16</v>
      </c>
      <c r="F73" s="42">
        <v>18</v>
      </c>
      <c r="G73" s="54">
        <v>-23</v>
      </c>
    </row>
    <row r="74" spans="2:8" ht="15" customHeight="1" x14ac:dyDescent="0.25">
      <c r="B74" s="35" t="s">
        <v>85</v>
      </c>
      <c r="C74" s="41">
        <f>C72+C73</f>
        <v>2555</v>
      </c>
      <c r="D74" s="41">
        <f>D72+D73</f>
        <v>2215</v>
      </c>
      <c r="E74" s="41">
        <f>E72+E73</f>
        <v>4074</v>
      </c>
      <c r="F74" s="41">
        <f>F72+F73</f>
        <v>2672</v>
      </c>
      <c r="G74" s="41">
        <f>G72+G73</f>
        <v>1312</v>
      </c>
    </row>
    <row r="76" spans="2:8" ht="15.75" x14ac:dyDescent="0.25">
      <c r="B76" s="36"/>
      <c r="C76" s="27"/>
      <c r="D76" s="27"/>
      <c r="E76" s="27"/>
      <c r="F76" s="27"/>
      <c r="G76" s="27"/>
      <c r="H76" s="6"/>
    </row>
    <row r="77" spans="2:8" ht="15.75" x14ac:dyDescent="0.25">
      <c r="B77" s="36"/>
      <c r="C77" s="27"/>
      <c r="D77" s="27"/>
      <c r="E77" s="27"/>
      <c r="F77" s="27"/>
      <c r="G77" s="27"/>
      <c r="H77" s="6"/>
    </row>
    <row r="78" spans="2:8" ht="15.75" x14ac:dyDescent="0.25">
      <c r="B78" s="36"/>
      <c r="C78" s="27"/>
      <c r="D78" s="27"/>
      <c r="E78" s="27"/>
      <c r="F78" s="27"/>
      <c r="G78" s="33"/>
      <c r="H78" s="6"/>
    </row>
    <row r="79" spans="2:8" ht="15.75" x14ac:dyDescent="0.25">
      <c r="B79" s="6"/>
      <c r="C79" s="6"/>
      <c r="D79" s="6"/>
      <c r="E79" s="6"/>
      <c r="F79" s="6"/>
      <c r="G79" s="6"/>
      <c r="H79" s="6"/>
    </row>
    <row r="80" spans="2:8" ht="15.75" x14ac:dyDescent="0.25">
      <c r="B80" s="50"/>
      <c r="C80" s="58"/>
      <c r="D80" s="58"/>
      <c r="E80" s="58"/>
      <c r="F80" s="58"/>
      <c r="G80" s="58"/>
      <c r="H80" s="6"/>
    </row>
    <row r="81" spans="2:8" ht="15.75" x14ac:dyDescent="0.25">
      <c r="B81" s="6"/>
      <c r="C81" s="26"/>
      <c r="D81" s="26"/>
      <c r="E81" s="26"/>
      <c r="F81" s="26"/>
      <c r="G81" s="26"/>
      <c r="H81" s="6"/>
    </row>
    <row r="82" spans="2:8" ht="15.75" x14ac:dyDescent="0.25">
      <c r="B82" s="6"/>
      <c r="C82" s="6"/>
      <c r="D82" s="27"/>
      <c r="E82" s="27"/>
      <c r="F82" s="27"/>
      <c r="G82" s="27"/>
      <c r="H82" s="6"/>
    </row>
    <row r="83" spans="2:8" ht="15.75" x14ac:dyDescent="0.25">
      <c r="B83" s="6"/>
      <c r="C83" s="6"/>
      <c r="D83" s="29"/>
      <c r="E83" s="27"/>
      <c r="F83" s="27"/>
      <c r="G83" s="27"/>
      <c r="H83" s="6"/>
    </row>
    <row r="84" spans="2:8" ht="15.75" x14ac:dyDescent="0.25">
      <c r="B84" s="23"/>
      <c r="C84" s="6"/>
      <c r="D84" s="6"/>
      <c r="E84" s="6"/>
      <c r="F84" s="6"/>
      <c r="G84" s="6"/>
      <c r="H84" s="6"/>
    </row>
    <row r="85" spans="2:8" ht="15.75" x14ac:dyDescent="0.25">
      <c r="B85" s="23"/>
      <c r="C85" s="6"/>
      <c r="D85" s="6"/>
      <c r="E85" s="6"/>
      <c r="F85" s="6"/>
      <c r="G85" s="6"/>
      <c r="H85" s="6"/>
    </row>
    <row r="86" spans="2:8" ht="15.75" x14ac:dyDescent="0.25">
      <c r="B86" s="6"/>
      <c r="C86" s="6"/>
      <c r="D86" s="25"/>
      <c r="E86" s="25"/>
      <c r="F86" s="25"/>
      <c r="G86" s="25"/>
      <c r="H86" s="6"/>
    </row>
    <row r="87" spans="2:8" ht="15.75" x14ac:dyDescent="0.25">
      <c r="B87" s="6"/>
      <c r="C87" s="6"/>
      <c r="D87" s="59"/>
      <c r="E87" s="25"/>
      <c r="F87" s="25"/>
      <c r="G87" s="25"/>
      <c r="H87" s="6"/>
    </row>
    <row r="88" spans="2:8" ht="15.75" x14ac:dyDescent="0.25">
      <c r="B88" s="6"/>
      <c r="C88" s="6"/>
      <c r="D88" s="6"/>
      <c r="E88" s="6"/>
      <c r="F88" s="6"/>
      <c r="G88" s="6"/>
      <c r="H88" s="6"/>
    </row>
    <row r="89" spans="2:8" ht="15.75" x14ac:dyDescent="0.25">
      <c r="B89" s="6"/>
      <c r="C89" s="6"/>
      <c r="D89" s="6"/>
      <c r="E89" s="6"/>
      <c r="F89" s="6"/>
      <c r="G89" s="6"/>
      <c r="H89" s="6"/>
    </row>
    <row r="90" spans="2:8" ht="15.75" x14ac:dyDescent="0.25">
      <c r="B90" s="6"/>
      <c r="C90" s="6"/>
      <c r="D90" s="6"/>
      <c r="E90" s="6"/>
      <c r="F90" s="6"/>
      <c r="G90" s="6"/>
      <c r="H90" s="6"/>
    </row>
    <row r="91" spans="2:8" ht="15.75" x14ac:dyDescent="0.25">
      <c r="B91" s="6"/>
      <c r="C91" s="6"/>
      <c r="D91" s="6"/>
      <c r="E91" s="6"/>
      <c r="F91" s="6"/>
      <c r="G91" s="6"/>
      <c r="H91" s="6"/>
    </row>
    <row r="92" spans="2:8" ht="15.75" x14ac:dyDescent="0.25">
      <c r="B92" s="6"/>
      <c r="C92" s="6"/>
      <c r="D92" s="6"/>
      <c r="E92" s="6"/>
      <c r="F92" s="6"/>
      <c r="G92" s="6"/>
      <c r="H92" s="6"/>
    </row>
    <row r="93" spans="2:8" ht="19.5" customHeight="1" x14ac:dyDescent="0.25">
      <c r="B93" s="23"/>
      <c r="C93" s="6"/>
      <c r="D93" s="6"/>
      <c r="E93" s="6"/>
      <c r="F93" s="6"/>
      <c r="G93" s="6"/>
      <c r="H93" s="6"/>
    </row>
    <row r="94" spans="2:8" ht="15.75" x14ac:dyDescent="0.25">
      <c r="B94" s="6"/>
      <c r="C94" s="6"/>
      <c r="D94" s="6"/>
      <c r="E94" s="6"/>
      <c r="F94" s="6"/>
      <c r="G94" s="6"/>
      <c r="H94" s="6"/>
    </row>
    <row r="95" spans="2:8" ht="15.75" x14ac:dyDescent="0.25">
      <c r="B95" s="6"/>
      <c r="C95" s="6"/>
      <c r="D95" s="6"/>
      <c r="E95" s="6"/>
      <c r="F95" s="6"/>
      <c r="G95" s="6"/>
      <c r="H95" s="6"/>
    </row>
    <row r="96" spans="2:8" ht="15.75" x14ac:dyDescent="0.25">
      <c r="B96" s="6"/>
      <c r="C96" s="6"/>
      <c r="D96" s="6"/>
      <c r="E96" s="6"/>
      <c r="F96" s="6"/>
      <c r="G96" s="6"/>
      <c r="H96" s="6"/>
    </row>
    <row r="97" spans="2:8" ht="15.75" x14ac:dyDescent="0.25">
      <c r="B97" s="6"/>
      <c r="C97" s="6"/>
      <c r="D97" s="6"/>
      <c r="E97" s="6"/>
      <c r="F97" s="6"/>
      <c r="G97" s="6"/>
      <c r="H97" s="6"/>
    </row>
    <row r="98" spans="2:8" ht="15.75" x14ac:dyDescent="0.25">
      <c r="B98" s="6"/>
      <c r="C98" s="6"/>
      <c r="D98" s="6"/>
      <c r="E98" s="6"/>
      <c r="F98" s="6"/>
      <c r="G98" s="6"/>
      <c r="H98" s="6"/>
    </row>
    <row r="99" spans="2:8" ht="15.75" x14ac:dyDescent="0.25">
      <c r="B99" s="6"/>
      <c r="C99" s="6"/>
      <c r="D99" s="6"/>
      <c r="E99" s="6"/>
      <c r="F99" s="6"/>
      <c r="G99" s="6"/>
      <c r="H99" s="6"/>
    </row>
    <row r="100" spans="2:8" ht="11.65" customHeight="1" x14ac:dyDescent="0.25">
      <c r="B100" s="6"/>
      <c r="C100" s="6"/>
      <c r="D100" s="6"/>
      <c r="E100" s="6"/>
      <c r="F100" s="6"/>
      <c r="G100" s="6"/>
      <c r="H100" s="6"/>
    </row>
  </sheetData>
  <mergeCells count="8">
    <mergeCell ref="B56:G56"/>
    <mergeCell ref="J24:O25"/>
    <mergeCell ref="J26:O27"/>
    <mergeCell ref="J30:O34"/>
    <mergeCell ref="B3:G3"/>
    <mergeCell ref="B7:G7"/>
    <mergeCell ref="B10:G10"/>
    <mergeCell ref="B12:G12"/>
  </mergeCells>
  <phoneticPr fontId="13" type="noConversion"/>
  <pageMargins left="0.25" right="0.25" top="0" bottom="0" header="0" footer="0"/>
  <pageSetup scale="91" orientation="portrait" horizontalDpi="300" verticalDpi="300" r:id="rId1"/>
  <headerFooter alignWithMargins="0"/>
  <ignoredErrors>
    <ignoredError sqref="K21" evalErro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2.75" x14ac:dyDescent="0.2"/>
  <cols>
    <col min="1" max="2" width="36.5703125" customWidth="1"/>
  </cols>
  <sheetData>
    <row r="1" spans="1:16" x14ac:dyDescent="0.2">
      <c r="A1" s="22" t="s">
        <v>157</v>
      </c>
    </row>
    <row r="2" spans="1:16" x14ac:dyDescent="0.2">
      <c r="P2" t="e">
        <f ca="1">_xll.CB.RecalcCounterFN()</f>
        <v>#NAME?</v>
      </c>
    </row>
    <row r="3" spans="1:16" x14ac:dyDescent="0.2">
      <c r="A3" t="s">
        <v>158</v>
      </c>
      <c r="B3" t="s">
        <v>159</v>
      </c>
      <c r="C3">
        <v>0</v>
      </c>
    </row>
    <row r="4" spans="1:16" x14ac:dyDescent="0.2">
      <c r="A4" t="s">
        <v>160</v>
      </c>
    </row>
    <row r="5" spans="1:16" x14ac:dyDescent="0.2">
      <c r="A5" t="s">
        <v>161</v>
      </c>
    </row>
    <row r="7" spans="1:16" x14ac:dyDescent="0.2">
      <c r="A7" s="22" t="s">
        <v>162</v>
      </c>
      <c r="B7" t="s">
        <v>163</v>
      </c>
    </row>
    <row r="8" spans="1:16" x14ac:dyDescent="0.2">
      <c r="B8">
        <v>2</v>
      </c>
    </row>
    <row r="10" spans="1:16" x14ac:dyDescent="0.2">
      <c r="A10" t="s">
        <v>164</v>
      </c>
    </row>
    <row r="11" spans="1:16" x14ac:dyDescent="0.2">
      <c r="A11" t="e">
        <f>CB_DATA_!#REF!</f>
        <v>#REF!</v>
      </c>
      <c r="B11" t="e">
        <f>#REF!</f>
        <v>#REF!</v>
      </c>
    </row>
    <row r="13" spans="1:16" x14ac:dyDescent="0.2">
      <c r="A13" t="s">
        <v>165</v>
      </c>
    </row>
    <row r="14" spans="1:16" x14ac:dyDescent="0.2">
      <c r="A14" t="s">
        <v>169</v>
      </c>
      <c r="B14" t="s">
        <v>173</v>
      </c>
    </row>
    <row r="16" spans="1:16" x14ac:dyDescent="0.2">
      <c r="A16" t="s">
        <v>166</v>
      </c>
    </row>
    <row r="19" spans="1:2" x14ac:dyDescent="0.2">
      <c r="A19" t="s">
        <v>167</v>
      </c>
    </row>
    <row r="20" spans="1:2" x14ac:dyDescent="0.2">
      <c r="A20">
        <v>28</v>
      </c>
      <c r="B20">
        <v>31</v>
      </c>
    </row>
    <row r="25" spans="1:2" x14ac:dyDescent="0.2">
      <c r="A25" s="22" t="s">
        <v>168</v>
      </c>
    </row>
    <row r="26" spans="1:2" x14ac:dyDescent="0.2">
      <c r="A26" s="24" t="s">
        <v>170</v>
      </c>
      <c r="B26" s="24" t="s">
        <v>174</v>
      </c>
    </row>
    <row r="27" spans="1:2" x14ac:dyDescent="0.2">
      <c r="A27" t="s">
        <v>171</v>
      </c>
      <c r="B27" t="s">
        <v>176</v>
      </c>
    </row>
    <row r="28" spans="1:2" x14ac:dyDescent="0.2">
      <c r="A28" s="24" t="s">
        <v>172</v>
      </c>
      <c r="B28" s="24" t="s">
        <v>172</v>
      </c>
    </row>
    <row r="29" spans="1:2" x14ac:dyDescent="0.2">
      <c r="B29" s="24" t="s">
        <v>170</v>
      </c>
    </row>
    <row r="30" spans="1:2" x14ac:dyDescent="0.2">
      <c r="B30" t="s">
        <v>175</v>
      </c>
    </row>
    <row r="31" spans="1:2" x14ac:dyDescent="0.2">
      <c r="B31" s="24" t="s">
        <v>172</v>
      </c>
    </row>
  </sheetData>
  <phoneticPr fontId="13" type="noConversion"/>
  <pageMargins left="0.7" right="0.7" top="0.75" bottom="0.75" header="0.3" footer="0.3"/>
  <pageSetup orientation="portrait"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4</vt:i4>
      </vt:variant>
    </vt:vector>
  </HeadingPairs>
  <TitlesOfParts>
    <vt:vector size="10" baseType="lpstr">
      <vt:lpstr>1.14</vt:lpstr>
      <vt:lpstr>1.14 Ans.</vt:lpstr>
      <vt:lpstr>2.14</vt:lpstr>
      <vt:lpstr>2.14 Ans.</vt:lpstr>
      <vt:lpstr>2.15</vt:lpstr>
      <vt:lpstr>2.15 Ans.</vt:lpstr>
      <vt:lpstr>'2.14'!Print_Area</vt:lpstr>
      <vt:lpstr>'2.14 Ans.'!Print_Area</vt:lpstr>
      <vt:lpstr>'2.15'!Print_Area</vt:lpstr>
      <vt:lpstr>'2.15 Ans.'!Print_Area</vt:lpstr>
    </vt:vector>
  </TitlesOfParts>
  <Company>University of Washington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Wehrly</dc:creator>
  <cp:lastModifiedBy>Registered User</cp:lastModifiedBy>
  <cp:lastPrinted>2017-05-30T19:42:23Z</cp:lastPrinted>
  <dcterms:created xsi:type="dcterms:W3CDTF">2004-08-25T21:52:58Z</dcterms:created>
  <dcterms:modified xsi:type="dcterms:W3CDTF">2019-01-14T11:24:47Z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{B6495DFF-7BEB-41C9-857F-A9AFB584A3F0}</vt:lpwstr>
  </property>
</Properties>
</file>